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9420" windowWidth="21840" windowHeight="12435" tabRatio="836"/>
  </bookViews>
  <sheets>
    <sheet name="Лист1" sheetId="4" r:id="rId1"/>
  </sheets>
  <definedNames>
    <definedName name="_xlnm.Print_Area" localSheetId="0">Лист1!$A$6:$Z$33</definedName>
  </definedNames>
  <calcPr calcId="145621"/>
</workbook>
</file>

<file path=xl/calcChain.xml><?xml version="1.0" encoding="utf-8"?>
<calcChain xmlns="http://schemas.openxmlformats.org/spreadsheetml/2006/main">
  <c r="G32" i="4" l="1"/>
  <c r="G13" i="4" l="1"/>
  <c r="H10" i="4"/>
  <c r="F26" i="4"/>
  <c r="Y25" i="4"/>
  <c r="Q25" i="4"/>
  <c r="I25" i="4"/>
  <c r="G25" i="4"/>
  <c r="H25" i="4" s="1"/>
  <c r="Y21" i="4"/>
  <c r="Q21" i="4"/>
  <c r="I21" i="4"/>
  <c r="G21" i="4"/>
  <c r="H21" i="4" s="1"/>
  <c r="Y20" i="4"/>
  <c r="Q20" i="4"/>
  <c r="I20" i="4"/>
  <c r="G20" i="4"/>
  <c r="H20" i="4" s="1"/>
  <c r="Y22" i="4"/>
  <c r="Q22" i="4"/>
  <c r="I22" i="4"/>
  <c r="G22" i="4"/>
  <c r="H22" i="4" s="1"/>
  <c r="Y23" i="4"/>
  <c r="Q23" i="4"/>
  <c r="I23" i="4"/>
  <c r="G23" i="4"/>
  <c r="H23" i="4" s="1"/>
  <c r="Y19" i="4"/>
  <c r="Q19" i="4"/>
  <c r="I19" i="4"/>
  <c r="G19" i="4"/>
  <c r="H19" i="4" s="1"/>
  <c r="Y24" i="4"/>
  <c r="Q24" i="4"/>
  <c r="I24" i="4"/>
  <c r="G24" i="4"/>
  <c r="H24" i="4" s="1"/>
  <c r="Y16" i="4"/>
  <c r="Q16" i="4"/>
  <c r="I16" i="4"/>
  <c r="G16" i="4"/>
  <c r="H16" i="4" s="1"/>
  <c r="Y17" i="4"/>
  <c r="G17" i="4"/>
  <c r="H17" i="4" s="1"/>
  <c r="Y18" i="4"/>
  <c r="Q18" i="4"/>
  <c r="I18" i="4"/>
  <c r="G18" i="4"/>
  <c r="H18" i="4" s="1"/>
  <c r="Y10" i="4"/>
  <c r="Q10" i="4"/>
  <c r="I10" i="4"/>
  <c r="Y14" i="4"/>
  <c r="Q14" i="4"/>
  <c r="I14" i="4"/>
  <c r="G14" i="4"/>
  <c r="H14" i="4" s="1"/>
  <c r="Y15" i="4"/>
  <c r="Q15" i="4"/>
  <c r="I15" i="4"/>
  <c r="G15" i="4"/>
  <c r="H15" i="4" s="1"/>
  <c r="Y13" i="4"/>
  <c r="Q13" i="4"/>
  <c r="I13" i="4"/>
  <c r="Y11" i="4"/>
  <c r="Q11" i="4"/>
  <c r="I11" i="4"/>
  <c r="G11" i="4"/>
  <c r="H11" i="4" s="1"/>
  <c r="Y12" i="4"/>
  <c r="Q12" i="4"/>
  <c r="I12" i="4"/>
  <c r="G12" i="4"/>
  <c r="G26" i="4" l="1"/>
  <c r="H26" i="4" s="1"/>
  <c r="H12" i="4"/>
</calcChain>
</file>

<file path=xl/sharedStrings.xml><?xml version="1.0" encoding="utf-8"?>
<sst xmlns="http://schemas.openxmlformats.org/spreadsheetml/2006/main" count="189" uniqueCount="104">
  <si>
    <t>№ п/п</t>
  </si>
  <si>
    <t>Итого по критериям оценки</t>
  </si>
  <si>
    <t>Место в рейтинге</t>
  </si>
  <si>
    <t xml:space="preserve">Приложение 2
к Порядку проведения на территории Иркутской области конкурсного отбора инициативных проектов, выдвигаемых для получения финансовой поддержки за счет межбюджетных трансфертов из бюджета Иркутской области 
от __________________________________
</t>
  </si>
  <si>
    <t>Критерий № 1 "Доля граждан, одобривших инициативный проект согласно протоколу собрания или конференции граждан, результатам опроса и (или) подписным листам, от общей численности жителей населенного пункта (от общей численности населения Братского района в случае, если инициативный проект планируется к реализации на территории всего муниципального образования) по состоянию на 1 января года проведения конкурсного отбора, %"</t>
  </si>
  <si>
    <t>Критерий № 2 "Имущественное участие в реализации инициативного проекта (предоставление техники, материалов, оборудования и других форм), ед."</t>
  </si>
  <si>
    <t>(предусмотрено - 5, не предусмотрено - 0)</t>
  </si>
  <si>
    <t>Критерий № 3 "Трудовое участие в реализации
инициативного проекта, чел."</t>
  </si>
  <si>
    <t>Критерий № 4 "Уровень софинансирования заинтересованных лиц в реализации инициативного проекта (отношение суммы внесенных в бюджет муниципального образования «Братский район», инициативных платежей к сумме необходимых расходов на реализацию инициативного проекта, указанной в предварительном расчете), %"</t>
  </si>
  <si>
    <t xml:space="preserve">(более 30% - 25, 
от 25% до 30% - 20, 
от 20% до 25% - 15, 
от 15% до 20% - 10,
более 10% до 15% - 5)  </t>
  </si>
  <si>
    <t>(более 50% - 30, 
от 41% до 50% - 25,
 от 30% до 40% - 20, от 10% до 30% - 15,
 до 10% - 5)</t>
  </si>
  <si>
    <t>Критерий № 5 "Срок сезонной востребованности результатов реализации инициативного проекта, месяцев"</t>
  </si>
  <si>
    <t>Критерий № 6 "Адаптивность инициативного проекта для людей с ограниченными возможностями здоровья"</t>
  </si>
  <si>
    <t>Критерий № 7 "Соответствие направления реализации инициативного проекта приоритетным направлениям реализации в соответствии с условиями Положения об инициативных проектах в муниципальном образовании «Братский район», реализуемых за счет средств бюджета Братского района"</t>
  </si>
  <si>
    <t>(более 6 мес. в году - 10, 
менее 6 мес. в году - 5)</t>
  </si>
  <si>
    <t>(предусмотрено - 10, не предусмотрено - 0)</t>
  </si>
  <si>
    <t>(соответствует - 10, 
не соответствует - 0)</t>
  </si>
  <si>
    <t>Численность населения, одобривших проект.</t>
  </si>
  <si>
    <t>Муниципальное образование</t>
  </si>
  <si>
    <t>балл</t>
  </si>
  <si>
    <t>Значение</t>
  </si>
  <si>
    <t>Численность жителей населенного пункта по состоянию на 01.01.2023г.</t>
  </si>
  <si>
    <t>Номер ИП</t>
  </si>
  <si>
    <t>1.</t>
  </si>
  <si>
    <t>Кежемское МО/Организация детских спортивных площадок</t>
  </si>
  <si>
    <t>Приобретение и установка игрового комплекса на территории МКДОУ детский сад "Лесовичок"</t>
  </si>
  <si>
    <t>2.</t>
  </si>
  <si>
    <t>Большеокинское МО/Приобретение и обустройство игровой площадки в МКДОУ "Детский сад "Тополек" в с. Большеокинское</t>
  </si>
  <si>
    <t>Приобретение и установка игрового оборудования для детского сада</t>
  </si>
  <si>
    <t>3.</t>
  </si>
  <si>
    <t>Большеокинское МО/Приобретение компьютерной техники для кабинета информатики МКОУ "Большеокинская СОШ" с.Большеокинское</t>
  </si>
  <si>
    <t>Приобретение компьютерной техники для школы</t>
  </si>
  <si>
    <t>4.</t>
  </si>
  <si>
    <t>Покупка необходимых конструкторов и с их использованием создать в ДМКДОУ "Черемушка" мобильный центр робототехники</t>
  </si>
  <si>
    <t>5.</t>
  </si>
  <si>
    <t>Прибрежнинское МО/Приобретение атрибутов по театрализованной деятельности для детей МКДОУ Детский сад "Ручеек" п. Прибрежный</t>
  </si>
  <si>
    <t>Приобретение театральных костюмов и декараций</t>
  </si>
  <si>
    <t>6.</t>
  </si>
  <si>
    <t>Прибрежнинское МО/Нашему детскому саду - современную спортивную площадку</t>
  </si>
  <si>
    <t>Брусчатка "Ласточкин хвост"</t>
  </si>
  <si>
    <t>7.</t>
  </si>
  <si>
    <t>Прибрежнинское МО/Приобретение спортивного инвентаря (лыжи, велосипеды, самокаты) для детей МКДОУ Детский сад "Ручеек" п. Прибрежный</t>
  </si>
  <si>
    <t>Приобретение спортивного инвентаря</t>
  </si>
  <si>
    <t>Кежемское МО/Организация материально-технического оборудования</t>
  </si>
  <si>
    <t>Установка модульног тренажера "Скалодром" и теннисного стола в МКОУ "Мамырская СОШ"</t>
  </si>
  <si>
    <t>9.</t>
  </si>
  <si>
    <t>Добчурское МО/ "Наши дети - наша забота"</t>
  </si>
  <si>
    <t>Закупка оборудования, мебели и малых архитектурных форм</t>
  </si>
  <si>
    <t>10.</t>
  </si>
  <si>
    <t>11.</t>
  </si>
  <si>
    <t>Кежемское МО/ Материально-техническое обеспечение комнаты детских инициатив (КДИ), расположенной в здании общеобразовательной школы п. Кежемский</t>
  </si>
  <si>
    <t>Приобретение для КДИ светильников, телевизора, мебели, экран, и т.д.</t>
  </si>
  <si>
    <t>12.</t>
  </si>
  <si>
    <t>13.</t>
  </si>
  <si>
    <t>Кобляковское МО/ Растим будущих инженеров</t>
  </si>
  <si>
    <t>Приобретение конструкторов для МКДОУ Детский сад "Колосок"</t>
  </si>
  <si>
    <t>14.</t>
  </si>
  <si>
    <t>15.</t>
  </si>
  <si>
    <t>Прибрежнинское МО/Приобретение мебели для МКУ ДО "Прибрежнинская ДШИ"(столы, стулья, мольберты)</t>
  </si>
  <si>
    <t>Приобретение новой мебели и мольбертов</t>
  </si>
  <si>
    <t>16.</t>
  </si>
  <si>
    <t>Приобретение современных сушильных шкафов для дошкольников младшего возраста</t>
  </si>
  <si>
    <t>17.</t>
  </si>
  <si>
    <t>Оборудование игровых участков малыми архитектупными и игровыми формами на территории МКДОУ детский сад "Светлячок"</t>
  </si>
  <si>
    <t>Турманское МО/Обустройство многофункциональной спортивной площадки по адресу: Иркутская область, Братский район, п.Турма, ул.Горького, 2а (устройство покрытия и отмостки, установка опор освещения)</t>
  </si>
  <si>
    <t>Обустройство многофункциональной спортивной площадки</t>
  </si>
  <si>
    <t>Вихоревское МО/Интерактивный островок</t>
  </si>
  <si>
    <t>Приобретение интерактивного оборудования для МБУ ДО "ДДТ"</t>
  </si>
  <si>
    <t>Карахунское Мо/Установка хоккейного корта 30*15 метров на территории МКОУ "Карахунская СОШ"</t>
  </si>
  <si>
    <t>Установка хоккейного корта</t>
  </si>
  <si>
    <t>Муниципальное образование/Инициативный проект</t>
  </si>
  <si>
    <t>Мероприятие ИП</t>
  </si>
  <si>
    <t>Стоимость ИП</t>
  </si>
  <si>
    <t>предусмотрено</t>
  </si>
  <si>
    <t>более 6 мес.</t>
  </si>
  <si>
    <t>соответствует</t>
  </si>
  <si>
    <t>не предусмотрено</t>
  </si>
  <si>
    <t>не пред</t>
  </si>
  <si>
    <t>не преусмотрено</t>
  </si>
  <si>
    <t>Софинансирование бюджет района</t>
  </si>
  <si>
    <t>8.</t>
  </si>
  <si>
    <t>18.</t>
  </si>
  <si>
    <t>Тангуйское МО/"Волшебная керамика"</t>
  </si>
  <si>
    <t>Тэмьское МО/Создание инклюзивной инфраструктуры "Я люблю Тэмь"</t>
  </si>
  <si>
    <t>Кобляковское МО/Сельский краеведчиский музей</t>
  </si>
  <si>
    <t>Вихорескре МО/Школьный актовый зал</t>
  </si>
  <si>
    <t>238/1</t>
  </si>
  <si>
    <t>Вихоревкое МО/Инициативный проект по приобретению нового оборужования, инвентаря и оргтехники для реализации образовательного проекта "Развитие агробизнес образования Братского района в условиях учреждения дополнительного образования "Браьтская Земля-Родина моя"</t>
  </si>
  <si>
    <t>Сумма инициативных платедей</t>
  </si>
  <si>
    <t>19.</t>
  </si>
  <si>
    <t>20.</t>
  </si>
  <si>
    <t>21.</t>
  </si>
  <si>
    <t>22.</t>
  </si>
  <si>
    <t>РЕЙТИНГ ИНИЦИАТИВНЫХ ПРОЕКТОВ НА ТЕРРИТОРИИ МУНИЦИПАЛЬНОГО ОБРАЗОВАНИЯ "БРАТСКИЙ РАЙОН" 2023 год</t>
  </si>
  <si>
    <t>Тангуйское МО/ "Юный инженер". Организация и оснащение материально-технической базы центра Робототехники и конструирования в МКДОУ детский сад «Черемушка» с.Тангуй</t>
  </si>
  <si>
    <t>Илирское МО/Обустройство приемной младшей группы в МКДОУ Детский сад "Буратино" в с. Илир</t>
  </si>
  <si>
    <t>Калтукское МО/"Островое радости" - оборудование игровых участков малыми архитектурными и игровыми формами на территории МКДОУ детский сад «Светлячок», с. Калтук, ул. Советская, 14-а</t>
  </si>
  <si>
    <t>Инициативные проекты, которые не соответствуют установленным требованиям Положения об инициативных проектах в муниципальном образовании "Братский район", реализуемых за счет средств бюджета Братского района и не допущенных к участию в конкурсном отборе по итогам рассмотрения структурными подразделениями (отделами) администрации муниципального образования "Братский район"</t>
  </si>
  <si>
    <t xml:space="preserve">подпункт 3 пункта 43 Положения об инициативных проектах в муниципальном образовании «Братский район», реализуемых за счет средств бюджета Братского района, утвержденного решением Думы Братского района от 29.03.2023 № 408 </t>
  </si>
  <si>
    <t>подпункт 6 пункта 43 Положения об инициативных проектах в муниципальном образовании «Братский район», реализуемых за счет средств бюджета Братского района, утвержденного решением Думы Братского района от 29.03.2023 № 408</t>
  </si>
  <si>
    <t>подпункт 3 пункта 43 Положения об инициативных проектах в муниципальном образовании «Братский район», реализуемых за счет средств бюджета Братского района, утвержденного решением Думы Братского района от 29.03.2023 № 408</t>
  </si>
  <si>
    <t xml:space="preserve">подпункт 4 пункта 43 Положения об инициативных проектах в муниципальном образовании «Братский район», реализуемых за счет средств бюджета Братского района, утвержденного решением Думы Братского района от 29.03.2023 № 408 </t>
  </si>
  <si>
    <t xml:space="preserve"> пункт 49 Положения об инициативных проектах в муниципальном образовании «Братский район», реализуемых за счет средств бюджета Братского района, утвержденного решением Думы Братского района от 29.03.2023 № 408</t>
  </si>
  <si>
    <t>пункт 49 Положения об инициативных проектах в муниципальном образовании «Братский район», реализуемых за счет средств бюджета Братского района, утвержденного решением Думы Братского района от 29.03.2023 № 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</si>
</sst>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Arial Black"/>
      <family val="2"/>
      <charset val="204"/>
    </font>
    <font>
      <sz val="1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164" fontId="1" fillId="3" borderId="2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14" fontId="7" fillId="0" borderId="1" xfId="0" applyNumberFormat="1" applyFont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vertical="center" wrapText="1"/>
    </xf>
    <xf numFmtId="164" fontId="1" fillId="2" borderId="2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/>
    <xf numFmtId="0" fontId="7" fillId="2" borderId="0" xfId="0" applyFont="1" applyFill="1"/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4" fontId="7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3" borderId="0" xfId="0" applyFont="1" applyFill="1" applyAlignment="1">
      <alignment horizontal="right" vertical="top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tabSelected="1" topLeftCell="A4" zoomScale="61" zoomScaleNormal="61" workbookViewId="0">
      <pane ySplit="6" topLeftCell="A10" activePane="bottomLeft" state="frozen"/>
      <selection activeCell="A4" sqref="A4"/>
      <selection pane="bottomLeft" activeCell="K10" sqref="K10"/>
    </sheetView>
  </sheetViews>
  <sheetFormatPr defaultRowHeight="15" x14ac:dyDescent="0.25"/>
  <cols>
    <col min="1" max="1" width="5.28515625" customWidth="1"/>
    <col min="2" max="2" width="9.85546875" customWidth="1"/>
    <col min="3" max="3" width="21.7109375" customWidth="1"/>
    <col min="4" max="4" width="26" customWidth="1"/>
    <col min="5" max="5" width="22.5703125" customWidth="1"/>
    <col min="6" max="6" width="18.5703125" customWidth="1"/>
    <col min="7" max="7" width="17.42578125" customWidth="1"/>
    <col min="8" max="8" width="18.5703125" customWidth="1"/>
    <col min="9" max="10" width="27.28515625" style="7" customWidth="1"/>
    <col min="11" max="12" width="21.85546875" customWidth="1"/>
    <col min="13" max="13" width="21.140625" style="7" customWidth="1"/>
    <col min="14" max="14" width="13.7109375" customWidth="1"/>
    <col min="15" max="15" width="23" style="7" customWidth="1"/>
    <col min="16" max="16" width="11.85546875" customWidth="1"/>
    <col min="17" max="17" width="31.140625" style="7" customWidth="1"/>
    <col min="18" max="18" width="15.140625" style="7" customWidth="1"/>
    <col min="19" max="19" width="31.140625" style="7" customWidth="1"/>
    <col min="20" max="20" width="14" style="7" customWidth="1"/>
    <col min="21" max="21" width="23.28515625" style="7" customWidth="1"/>
    <col min="22" max="22" width="13.28515625" style="7" customWidth="1"/>
    <col min="23" max="23" width="27.5703125" style="7" customWidth="1"/>
    <col min="24" max="24" width="12.85546875" style="7" customWidth="1"/>
    <col min="25" max="25" width="17" customWidth="1"/>
    <col min="26" max="26" width="15.140625" customWidth="1"/>
  </cols>
  <sheetData>
    <row r="1" spans="1:26" ht="52.5" customHeight="1" x14ac:dyDescent="0.4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</row>
    <row r="2" spans="1:26" ht="15.75" customHeight="1" x14ac:dyDescent="0.45">
      <c r="A2" s="80"/>
      <c r="B2" s="80"/>
      <c r="C2" s="80"/>
      <c r="D2" s="80"/>
      <c r="E2" s="43"/>
      <c r="F2" s="43"/>
      <c r="G2" s="43"/>
      <c r="H2" s="43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96"/>
      <c r="Y2" s="96"/>
      <c r="Z2" s="96"/>
    </row>
    <row r="3" spans="1:26" ht="1.5" hidden="1" customHeight="1" x14ac:dyDescent="0.3">
      <c r="A3" s="1"/>
      <c r="B3" s="1"/>
      <c r="C3" s="1"/>
      <c r="D3" s="1"/>
      <c r="E3" s="1"/>
      <c r="F3" s="1"/>
      <c r="G3" s="1"/>
      <c r="H3" s="1"/>
      <c r="I3" s="4"/>
      <c r="J3" s="4"/>
      <c r="K3" s="1"/>
      <c r="L3" s="1"/>
      <c r="M3" s="4"/>
      <c r="N3" s="1"/>
      <c r="O3" s="4"/>
      <c r="P3" s="1"/>
      <c r="Q3" s="4"/>
      <c r="R3" s="4"/>
      <c r="S3" s="4"/>
      <c r="T3" s="4"/>
      <c r="U3" s="4"/>
      <c r="V3" s="4"/>
      <c r="W3" s="4"/>
      <c r="X3" s="97" t="s">
        <v>3</v>
      </c>
      <c r="Y3" s="97"/>
      <c r="Z3" s="97"/>
    </row>
    <row r="4" spans="1:26" ht="32.25" customHeight="1" x14ac:dyDescent="0.25">
      <c r="A4" s="98" t="s">
        <v>93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</row>
    <row r="5" spans="1:26" ht="27" customHeight="1" x14ac:dyDescent="0.3">
      <c r="A5" s="2"/>
      <c r="B5" s="2"/>
      <c r="C5" s="2"/>
      <c r="D5" s="2"/>
      <c r="E5" s="2"/>
      <c r="F5" s="2"/>
      <c r="G5" s="2"/>
      <c r="H5" s="2"/>
      <c r="I5" s="5"/>
      <c r="J5" s="5"/>
      <c r="K5" s="2"/>
      <c r="L5" s="2"/>
      <c r="M5" s="5"/>
      <c r="N5" s="2"/>
      <c r="O5" s="5"/>
      <c r="P5" s="2"/>
      <c r="Q5" s="5"/>
      <c r="R5" s="5"/>
      <c r="S5" s="5"/>
      <c r="T5" s="5"/>
      <c r="U5" s="5"/>
      <c r="V5" s="5"/>
      <c r="W5" s="5"/>
    </row>
    <row r="6" spans="1:26" ht="133.5" customHeight="1" x14ac:dyDescent="0.25">
      <c r="A6" s="99" t="s">
        <v>0</v>
      </c>
      <c r="B6" s="99" t="s">
        <v>22</v>
      </c>
      <c r="C6" s="99" t="s">
        <v>18</v>
      </c>
      <c r="D6" s="99" t="s">
        <v>70</v>
      </c>
      <c r="E6" s="99" t="s">
        <v>71</v>
      </c>
      <c r="F6" s="99" t="s">
        <v>72</v>
      </c>
      <c r="G6" s="99" t="s">
        <v>79</v>
      </c>
      <c r="H6" s="99" t="s">
        <v>88</v>
      </c>
      <c r="I6" s="102" t="s">
        <v>4</v>
      </c>
      <c r="J6" s="103"/>
      <c r="K6" s="99" t="s">
        <v>21</v>
      </c>
      <c r="L6" s="99" t="s">
        <v>17</v>
      </c>
      <c r="M6" s="102" t="s">
        <v>5</v>
      </c>
      <c r="N6" s="103"/>
      <c r="O6" s="102" t="s">
        <v>7</v>
      </c>
      <c r="P6" s="103"/>
      <c r="Q6" s="102" t="s">
        <v>8</v>
      </c>
      <c r="R6" s="103"/>
      <c r="S6" s="102" t="s">
        <v>11</v>
      </c>
      <c r="T6" s="103"/>
      <c r="U6" s="102" t="s">
        <v>12</v>
      </c>
      <c r="V6" s="103"/>
      <c r="W6" s="102" t="s">
        <v>13</v>
      </c>
      <c r="X6" s="103"/>
      <c r="Y6" s="99" t="s">
        <v>1</v>
      </c>
      <c r="Z6" s="99" t="s">
        <v>2</v>
      </c>
    </row>
    <row r="7" spans="1:26" ht="98.25" customHeight="1" x14ac:dyDescent="0.25">
      <c r="A7" s="100"/>
      <c r="B7" s="100"/>
      <c r="C7" s="100"/>
      <c r="D7" s="100"/>
      <c r="E7" s="100"/>
      <c r="F7" s="100"/>
      <c r="G7" s="100"/>
      <c r="H7" s="100"/>
      <c r="I7" s="104"/>
      <c r="J7" s="105"/>
      <c r="K7" s="101"/>
      <c r="L7" s="101"/>
      <c r="M7" s="104"/>
      <c r="N7" s="105"/>
      <c r="O7" s="104"/>
      <c r="P7" s="105"/>
      <c r="Q7" s="104"/>
      <c r="R7" s="105"/>
      <c r="S7" s="104"/>
      <c r="T7" s="105"/>
      <c r="U7" s="104"/>
      <c r="V7" s="105"/>
      <c r="W7" s="104"/>
      <c r="X7" s="105"/>
      <c r="Y7" s="100"/>
      <c r="Z7" s="100"/>
    </row>
    <row r="8" spans="1:26" ht="23.25" customHeight="1" x14ac:dyDescent="0.25">
      <c r="A8" s="100"/>
      <c r="B8" s="100"/>
      <c r="C8" s="100"/>
      <c r="D8" s="100"/>
      <c r="E8" s="100"/>
      <c r="F8" s="100"/>
      <c r="G8" s="100"/>
      <c r="H8" s="100"/>
      <c r="I8" s="6" t="s">
        <v>20</v>
      </c>
      <c r="J8" s="32" t="s">
        <v>19</v>
      </c>
      <c r="K8" s="3"/>
      <c r="L8" s="3"/>
      <c r="M8" s="6" t="s">
        <v>20</v>
      </c>
      <c r="N8" s="3" t="s">
        <v>19</v>
      </c>
      <c r="O8" s="6" t="s">
        <v>20</v>
      </c>
      <c r="P8" s="3" t="s">
        <v>19</v>
      </c>
      <c r="Q8" s="6" t="s">
        <v>20</v>
      </c>
      <c r="R8" s="32" t="s">
        <v>19</v>
      </c>
      <c r="S8" s="6" t="s">
        <v>20</v>
      </c>
      <c r="T8" s="32" t="s">
        <v>19</v>
      </c>
      <c r="U8" s="6" t="s">
        <v>20</v>
      </c>
      <c r="V8" s="32" t="s">
        <v>19</v>
      </c>
      <c r="W8" s="6" t="s">
        <v>20</v>
      </c>
      <c r="X8" s="32" t="s">
        <v>19</v>
      </c>
      <c r="Y8" s="100"/>
      <c r="Z8" s="100"/>
    </row>
    <row r="9" spans="1:26" ht="117" customHeight="1" x14ac:dyDescent="0.25">
      <c r="A9" s="101"/>
      <c r="B9" s="101"/>
      <c r="C9" s="101"/>
      <c r="D9" s="101"/>
      <c r="E9" s="101"/>
      <c r="F9" s="101"/>
      <c r="G9" s="101"/>
      <c r="H9" s="101"/>
      <c r="I9" s="6" t="s">
        <v>10</v>
      </c>
      <c r="J9" s="32"/>
      <c r="K9" s="3"/>
      <c r="L9" s="3"/>
      <c r="M9" s="6" t="s">
        <v>6</v>
      </c>
      <c r="N9" s="3"/>
      <c r="O9" s="6" t="s">
        <v>6</v>
      </c>
      <c r="P9" s="3"/>
      <c r="Q9" s="8" t="s">
        <v>9</v>
      </c>
      <c r="R9" s="39"/>
      <c r="S9" s="8" t="s">
        <v>14</v>
      </c>
      <c r="T9" s="39"/>
      <c r="U9" s="6" t="s">
        <v>15</v>
      </c>
      <c r="V9" s="32"/>
      <c r="W9" s="6" t="s">
        <v>16</v>
      </c>
      <c r="X9" s="32"/>
      <c r="Y9" s="101"/>
      <c r="Z9" s="101"/>
    </row>
    <row r="10" spans="1:26" ht="209.25" customHeight="1" x14ac:dyDescent="0.25">
      <c r="A10" s="3" t="s">
        <v>23</v>
      </c>
      <c r="B10" s="32">
        <v>237</v>
      </c>
      <c r="C10" s="44">
        <v>45041</v>
      </c>
      <c r="D10" s="87" t="s">
        <v>66</v>
      </c>
      <c r="E10" s="87" t="s">
        <v>67</v>
      </c>
      <c r="F10" s="87">
        <v>1932956</v>
      </c>
      <c r="G10" s="87">
        <v>1732956</v>
      </c>
      <c r="H10" s="88">
        <f>F10-G10</f>
        <v>200000</v>
      </c>
      <c r="I10" s="54">
        <f>L10/K10*100</f>
        <v>0.58131014606028042</v>
      </c>
      <c r="J10" s="57">
        <v>5</v>
      </c>
      <c r="K10" s="58">
        <v>20471</v>
      </c>
      <c r="L10" s="64">
        <v>119</v>
      </c>
      <c r="M10" s="89" t="s">
        <v>73</v>
      </c>
      <c r="N10" s="90">
        <v>5</v>
      </c>
      <c r="O10" s="89" t="s">
        <v>73</v>
      </c>
      <c r="P10" s="90">
        <v>5</v>
      </c>
      <c r="Q10" s="89">
        <f>200000/F10*100</f>
        <v>10.346847005312071</v>
      </c>
      <c r="R10" s="91">
        <v>5</v>
      </c>
      <c r="S10" s="89" t="s">
        <v>74</v>
      </c>
      <c r="T10" s="91">
        <v>10</v>
      </c>
      <c r="U10" s="89" t="s">
        <v>73</v>
      </c>
      <c r="V10" s="92">
        <v>10</v>
      </c>
      <c r="W10" s="56" t="s">
        <v>75</v>
      </c>
      <c r="X10" s="57">
        <v>10</v>
      </c>
      <c r="Y10" s="55">
        <f>J10+N10+P10+R10+T10+V10+X10</f>
        <v>50</v>
      </c>
      <c r="Z10" s="59">
        <v>1</v>
      </c>
    </row>
    <row r="11" spans="1:26" ht="255.75" customHeight="1" x14ac:dyDescent="0.25">
      <c r="A11" s="87" t="s">
        <v>26</v>
      </c>
      <c r="B11" s="32">
        <v>232</v>
      </c>
      <c r="C11" s="44">
        <v>45041</v>
      </c>
      <c r="D11" s="3" t="s">
        <v>96</v>
      </c>
      <c r="E11" s="3" t="s">
        <v>63</v>
      </c>
      <c r="F11" s="18">
        <v>850000</v>
      </c>
      <c r="G11" s="18">
        <f>F11-85000</f>
        <v>765000</v>
      </c>
      <c r="H11" s="18">
        <f>F11-G11</f>
        <v>85000</v>
      </c>
      <c r="I11" s="45">
        <f>L11/K11*100</f>
        <v>31.097243889755589</v>
      </c>
      <c r="J11" s="33">
        <v>20</v>
      </c>
      <c r="K11" s="25">
        <v>1923</v>
      </c>
      <c r="L11" s="23">
        <v>598</v>
      </c>
      <c r="M11" s="24" t="s">
        <v>73</v>
      </c>
      <c r="N11" s="25">
        <v>5</v>
      </c>
      <c r="O11" s="24" t="s">
        <v>73</v>
      </c>
      <c r="P11" s="25">
        <v>5</v>
      </c>
      <c r="Q11" s="20">
        <f>85000/850000*100</f>
        <v>10</v>
      </c>
      <c r="R11" s="33">
        <v>0</v>
      </c>
      <c r="S11" s="24" t="s">
        <v>74</v>
      </c>
      <c r="T11" s="33">
        <v>10</v>
      </c>
      <c r="U11" s="24" t="s">
        <v>76</v>
      </c>
      <c r="V11" s="33">
        <v>0</v>
      </c>
      <c r="W11" s="24" t="s">
        <v>75</v>
      </c>
      <c r="X11" s="33">
        <v>10</v>
      </c>
      <c r="Y11" s="26">
        <f>J11+N11+P11+R11+T11+V11+X11</f>
        <v>50</v>
      </c>
      <c r="Z11" s="28">
        <v>2</v>
      </c>
    </row>
    <row r="12" spans="1:26" ht="209.25" customHeight="1" x14ac:dyDescent="0.25">
      <c r="A12" s="3" t="s">
        <v>29</v>
      </c>
      <c r="B12" s="32">
        <v>209</v>
      </c>
      <c r="C12" s="48">
        <v>45037</v>
      </c>
      <c r="D12" s="3" t="s">
        <v>30</v>
      </c>
      <c r="E12" s="3" t="s">
        <v>31</v>
      </c>
      <c r="F12" s="18">
        <v>198689</v>
      </c>
      <c r="G12" s="18">
        <f>F12-20000</f>
        <v>178689</v>
      </c>
      <c r="H12" s="18">
        <f>F12-G12</f>
        <v>20000</v>
      </c>
      <c r="I12" s="49">
        <f t="shared" ref="I12:I18" si="0">L12/K12*100</f>
        <v>13.838550247116968</v>
      </c>
      <c r="J12" s="36">
        <v>15</v>
      </c>
      <c r="K12" s="29">
        <v>607</v>
      </c>
      <c r="L12" s="30">
        <v>84</v>
      </c>
      <c r="M12" s="31" t="s">
        <v>73</v>
      </c>
      <c r="N12" s="29">
        <v>5</v>
      </c>
      <c r="O12" s="31" t="s">
        <v>73</v>
      </c>
      <c r="P12" s="29">
        <v>5</v>
      </c>
      <c r="Q12" s="51">
        <f>20000/198689*100</f>
        <v>10.06598251538837</v>
      </c>
      <c r="R12" s="36">
        <v>5</v>
      </c>
      <c r="S12" s="31" t="s">
        <v>74</v>
      </c>
      <c r="T12" s="36">
        <v>10</v>
      </c>
      <c r="U12" s="31" t="s">
        <v>76</v>
      </c>
      <c r="V12" s="36">
        <v>0</v>
      </c>
      <c r="W12" s="31" t="s">
        <v>75</v>
      </c>
      <c r="X12" s="36">
        <v>10</v>
      </c>
      <c r="Y12" s="26">
        <f t="shared" ref="Y12:Y19" si="1">J12+N12+P12+R12+T12+V12+X12</f>
        <v>50</v>
      </c>
      <c r="Z12" s="28">
        <v>3</v>
      </c>
    </row>
    <row r="13" spans="1:26" ht="209.25" customHeight="1" x14ac:dyDescent="0.25">
      <c r="A13" s="3" t="s">
        <v>32</v>
      </c>
      <c r="B13" s="32">
        <v>238</v>
      </c>
      <c r="C13" s="44">
        <v>45041</v>
      </c>
      <c r="D13" s="3" t="s">
        <v>68</v>
      </c>
      <c r="E13" s="3" t="s">
        <v>69</v>
      </c>
      <c r="F13" s="3">
        <v>1500000</v>
      </c>
      <c r="G13" s="3">
        <f>F13-H13</f>
        <v>1350000</v>
      </c>
      <c r="H13" s="18">
        <v>150000</v>
      </c>
      <c r="I13" s="54">
        <f t="shared" si="0"/>
        <v>17.283950617283949</v>
      </c>
      <c r="J13" s="57">
        <v>15</v>
      </c>
      <c r="K13" s="58">
        <v>405</v>
      </c>
      <c r="L13" s="61">
        <v>70</v>
      </c>
      <c r="M13" s="56" t="s">
        <v>73</v>
      </c>
      <c r="N13" s="58">
        <v>5</v>
      </c>
      <c r="O13" s="56" t="s">
        <v>73</v>
      </c>
      <c r="P13" s="58">
        <v>5</v>
      </c>
      <c r="Q13" s="60">
        <f>150000/F13*100</f>
        <v>10</v>
      </c>
      <c r="R13" s="62">
        <v>0</v>
      </c>
      <c r="S13" s="60" t="s">
        <v>74</v>
      </c>
      <c r="T13" s="62">
        <v>10</v>
      </c>
      <c r="U13" s="56" t="s">
        <v>76</v>
      </c>
      <c r="V13" s="57">
        <v>0</v>
      </c>
      <c r="W13" s="56" t="s">
        <v>75</v>
      </c>
      <c r="X13" s="57">
        <v>10</v>
      </c>
      <c r="Y13" s="55">
        <f t="shared" si="1"/>
        <v>45</v>
      </c>
      <c r="Z13" s="59">
        <v>4</v>
      </c>
    </row>
    <row r="14" spans="1:26" ht="209.25" customHeight="1" x14ac:dyDescent="0.25">
      <c r="A14" s="3" t="s">
        <v>34</v>
      </c>
      <c r="B14" s="32">
        <v>231</v>
      </c>
      <c r="C14" s="44">
        <v>45041</v>
      </c>
      <c r="D14" s="3" t="s">
        <v>95</v>
      </c>
      <c r="E14" s="3" t="s">
        <v>61</v>
      </c>
      <c r="F14" s="18">
        <v>494620</v>
      </c>
      <c r="G14" s="18">
        <f>F14-50000</f>
        <v>444620</v>
      </c>
      <c r="H14" s="18">
        <f>F14-G14</f>
        <v>50000</v>
      </c>
      <c r="I14" s="49">
        <f>L14/K14*100</f>
        <v>12.953367875647666</v>
      </c>
      <c r="J14" s="36">
        <v>15</v>
      </c>
      <c r="K14" s="36">
        <v>772</v>
      </c>
      <c r="L14" s="37">
        <v>100</v>
      </c>
      <c r="M14" s="31">
        <v>0</v>
      </c>
      <c r="N14" s="36">
        <v>0</v>
      </c>
      <c r="O14" s="31" t="s">
        <v>73</v>
      </c>
      <c r="P14" s="36">
        <v>5</v>
      </c>
      <c r="Q14" s="49">
        <f>50000/F14*100</f>
        <v>10.108770369172294</v>
      </c>
      <c r="R14" s="36">
        <v>5</v>
      </c>
      <c r="S14" s="31" t="s">
        <v>74</v>
      </c>
      <c r="T14" s="36">
        <v>10</v>
      </c>
      <c r="U14" s="31" t="s">
        <v>76</v>
      </c>
      <c r="V14" s="36">
        <v>0</v>
      </c>
      <c r="W14" s="31" t="s">
        <v>75</v>
      </c>
      <c r="X14" s="36">
        <v>10</v>
      </c>
      <c r="Y14" s="26">
        <f>J14+N14+P14+R14+T14+V14+X14</f>
        <v>45</v>
      </c>
      <c r="Z14" s="28">
        <v>5</v>
      </c>
    </row>
    <row r="15" spans="1:26" ht="209.25" customHeight="1" x14ac:dyDescent="0.25">
      <c r="A15" s="3" t="s">
        <v>37</v>
      </c>
      <c r="B15" s="32">
        <v>214</v>
      </c>
      <c r="C15" s="48">
        <v>45037</v>
      </c>
      <c r="D15" s="3" t="s">
        <v>43</v>
      </c>
      <c r="E15" s="3" t="s">
        <v>44</v>
      </c>
      <c r="F15" s="18">
        <v>427650</v>
      </c>
      <c r="G15" s="18">
        <f>F15-42765</f>
        <v>384885</v>
      </c>
      <c r="H15" s="18">
        <f t="shared" ref="H15:H26" si="2">F15-G15</f>
        <v>42765</v>
      </c>
      <c r="I15" s="49">
        <f t="shared" si="0"/>
        <v>16.877637130801688</v>
      </c>
      <c r="J15" s="36">
        <v>15</v>
      </c>
      <c r="K15" s="29">
        <v>237</v>
      </c>
      <c r="L15" s="30">
        <v>40</v>
      </c>
      <c r="M15" s="34" t="s">
        <v>73</v>
      </c>
      <c r="N15" s="28">
        <v>5</v>
      </c>
      <c r="O15" s="31" t="s">
        <v>73</v>
      </c>
      <c r="P15" s="29">
        <v>5</v>
      </c>
      <c r="Q15" s="31">
        <f>42765/F15*100</f>
        <v>10</v>
      </c>
      <c r="R15" s="36">
        <v>0</v>
      </c>
      <c r="S15" s="31" t="s">
        <v>74</v>
      </c>
      <c r="T15" s="36">
        <v>10</v>
      </c>
      <c r="U15" s="31" t="s">
        <v>76</v>
      </c>
      <c r="V15" s="36">
        <v>0</v>
      </c>
      <c r="W15" s="31" t="s">
        <v>75</v>
      </c>
      <c r="X15" s="36">
        <v>10</v>
      </c>
      <c r="Y15" s="26">
        <f t="shared" si="1"/>
        <v>45</v>
      </c>
      <c r="Z15" s="26">
        <v>6</v>
      </c>
    </row>
    <row r="16" spans="1:26" ht="209.25" customHeight="1" x14ac:dyDescent="0.25">
      <c r="A16" s="3" t="s">
        <v>40</v>
      </c>
      <c r="B16" s="32">
        <v>211</v>
      </c>
      <c r="C16" s="48">
        <v>45037</v>
      </c>
      <c r="D16" s="3" t="s">
        <v>35</v>
      </c>
      <c r="E16" s="3" t="s">
        <v>36</v>
      </c>
      <c r="F16" s="18">
        <v>221215</v>
      </c>
      <c r="G16" s="18">
        <f>F16-33182</f>
        <v>188033</v>
      </c>
      <c r="H16" s="18">
        <f>F16-G16</f>
        <v>33182</v>
      </c>
      <c r="I16" s="49">
        <f>148/K16*100</f>
        <v>7.0711896798853324</v>
      </c>
      <c r="J16" s="40">
        <v>5</v>
      </c>
      <c r="K16" s="15">
        <v>2093</v>
      </c>
      <c r="L16" s="16">
        <v>148</v>
      </c>
      <c r="M16" s="19" t="s">
        <v>73</v>
      </c>
      <c r="N16" s="21">
        <v>5</v>
      </c>
      <c r="O16" s="27" t="s">
        <v>77</v>
      </c>
      <c r="P16" s="26">
        <v>0</v>
      </c>
      <c r="Q16" s="45">
        <f>33182/221215*100</f>
        <v>14.999886987772076</v>
      </c>
      <c r="R16" s="33">
        <v>10</v>
      </c>
      <c r="S16" s="24" t="s">
        <v>74</v>
      </c>
      <c r="T16" s="33">
        <v>10</v>
      </c>
      <c r="U16" s="24" t="s">
        <v>76</v>
      </c>
      <c r="V16" s="33">
        <v>0</v>
      </c>
      <c r="W16" s="24" t="s">
        <v>75</v>
      </c>
      <c r="X16" s="33">
        <v>10</v>
      </c>
      <c r="Y16" s="26">
        <f>J16+N16+P16+R16+T16+V16+X16</f>
        <v>40</v>
      </c>
      <c r="Z16" s="26">
        <v>7</v>
      </c>
    </row>
    <row r="17" spans="1:26" ht="227.25" customHeight="1" x14ac:dyDescent="0.25">
      <c r="A17" s="3" t="s">
        <v>80</v>
      </c>
      <c r="B17" s="32">
        <v>210</v>
      </c>
      <c r="C17" s="48">
        <v>45037</v>
      </c>
      <c r="D17" s="3" t="s">
        <v>94</v>
      </c>
      <c r="E17" s="3" t="s">
        <v>33</v>
      </c>
      <c r="F17" s="18">
        <v>308000</v>
      </c>
      <c r="G17" s="18">
        <f>F17-31000</f>
        <v>277000</v>
      </c>
      <c r="H17" s="18">
        <f>F17-G17</f>
        <v>31000</v>
      </c>
      <c r="I17" s="17">
        <v>4</v>
      </c>
      <c r="J17" s="36">
        <v>5</v>
      </c>
      <c r="K17" s="29">
        <v>1890</v>
      </c>
      <c r="L17" s="30">
        <v>84</v>
      </c>
      <c r="M17" s="27" t="s">
        <v>73</v>
      </c>
      <c r="N17" s="26">
        <v>5</v>
      </c>
      <c r="O17" s="27" t="s">
        <v>73</v>
      </c>
      <c r="P17" s="26">
        <v>5</v>
      </c>
      <c r="Q17" s="50">
        <v>10.1</v>
      </c>
      <c r="R17" s="33">
        <v>5</v>
      </c>
      <c r="S17" s="24" t="s">
        <v>74</v>
      </c>
      <c r="T17" s="33">
        <v>10</v>
      </c>
      <c r="U17" s="24" t="s">
        <v>76</v>
      </c>
      <c r="V17" s="33">
        <v>0</v>
      </c>
      <c r="W17" s="24" t="s">
        <v>75</v>
      </c>
      <c r="X17" s="33">
        <v>10</v>
      </c>
      <c r="Y17" s="26">
        <f>J17+N17+P17+R17+T17+V17+X17</f>
        <v>40</v>
      </c>
      <c r="Z17" s="26">
        <v>8</v>
      </c>
    </row>
    <row r="18" spans="1:26" ht="209.25" customHeight="1" x14ac:dyDescent="0.25">
      <c r="A18" s="3" t="s">
        <v>45</v>
      </c>
      <c r="B18" s="32">
        <v>208</v>
      </c>
      <c r="C18" s="48">
        <v>45037</v>
      </c>
      <c r="D18" s="3" t="s">
        <v>27</v>
      </c>
      <c r="E18" s="3" t="s">
        <v>28</v>
      </c>
      <c r="F18" s="18">
        <v>175000</v>
      </c>
      <c r="G18" s="18">
        <f>F18-19250</f>
        <v>155750</v>
      </c>
      <c r="H18" s="18">
        <f t="shared" si="2"/>
        <v>19250</v>
      </c>
      <c r="I18" s="49">
        <f t="shared" si="0"/>
        <v>7.5782537067545297</v>
      </c>
      <c r="J18" s="40">
        <v>5</v>
      </c>
      <c r="K18" s="15">
        <v>607</v>
      </c>
      <c r="L18" s="22">
        <v>46</v>
      </c>
      <c r="M18" s="19" t="s">
        <v>73</v>
      </c>
      <c r="N18" s="21">
        <v>5</v>
      </c>
      <c r="O18" s="27" t="s">
        <v>73</v>
      </c>
      <c r="P18" s="25">
        <v>5</v>
      </c>
      <c r="Q18" s="46">
        <f>19250/175000*100</f>
        <v>11</v>
      </c>
      <c r="R18" s="33">
        <v>5</v>
      </c>
      <c r="S18" s="24" t="s">
        <v>74</v>
      </c>
      <c r="T18" s="33">
        <v>10</v>
      </c>
      <c r="U18" s="24" t="s">
        <v>76</v>
      </c>
      <c r="V18" s="33">
        <v>0</v>
      </c>
      <c r="W18" s="24" t="s">
        <v>75</v>
      </c>
      <c r="X18" s="33">
        <v>10</v>
      </c>
      <c r="Y18" s="26">
        <f t="shared" si="1"/>
        <v>40</v>
      </c>
      <c r="Z18" s="28">
        <v>9</v>
      </c>
    </row>
    <row r="19" spans="1:26" ht="209.25" customHeight="1" x14ac:dyDescent="0.25">
      <c r="A19" s="3" t="s">
        <v>48</v>
      </c>
      <c r="B19" s="32">
        <v>230</v>
      </c>
      <c r="C19" s="44">
        <v>45041</v>
      </c>
      <c r="D19" s="3" t="s">
        <v>58</v>
      </c>
      <c r="E19" s="3" t="s">
        <v>59</v>
      </c>
      <c r="F19" s="18">
        <v>133023</v>
      </c>
      <c r="G19" s="18">
        <f>F19-15023</f>
        <v>118000</v>
      </c>
      <c r="H19" s="18">
        <f t="shared" si="2"/>
        <v>15023</v>
      </c>
      <c r="I19" s="49">
        <f t="shared" ref="I19" si="3">L19/K19*100</f>
        <v>2.8666985188724321</v>
      </c>
      <c r="J19" s="36">
        <v>5</v>
      </c>
      <c r="K19" s="29">
        <v>2093</v>
      </c>
      <c r="L19" s="30">
        <v>60</v>
      </c>
      <c r="M19" s="31" t="s">
        <v>73</v>
      </c>
      <c r="N19" s="29">
        <v>5</v>
      </c>
      <c r="O19" s="31" t="s">
        <v>73</v>
      </c>
      <c r="P19" s="29">
        <v>5</v>
      </c>
      <c r="Q19" s="49">
        <f>15023/F19*100</f>
        <v>11.293535704351878</v>
      </c>
      <c r="R19" s="36">
        <v>5</v>
      </c>
      <c r="S19" s="31" t="s">
        <v>74</v>
      </c>
      <c r="T19" s="36">
        <v>10</v>
      </c>
      <c r="U19" s="31" t="s">
        <v>76</v>
      </c>
      <c r="V19" s="36">
        <v>0</v>
      </c>
      <c r="W19" s="31" t="s">
        <v>75</v>
      </c>
      <c r="X19" s="36">
        <v>10</v>
      </c>
      <c r="Y19" s="26">
        <f t="shared" si="1"/>
        <v>40</v>
      </c>
      <c r="Z19" s="28">
        <v>10</v>
      </c>
    </row>
    <row r="20" spans="1:26" ht="162.75" customHeight="1" x14ac:dyDescent="0.25">
      <c r="A20" s="3" t="s">
        <v>49</v>
      </c>
      <c r="B20" s="32">
        <v>213</v>
      </c>
      <c r="C20" s="48">
        <v>45037</v>
      </c>
      <c r="D20" s="3" t="s">
        <v>41</v>
      </c>
      <c r="E20" s="3" t="s">
        <v>42</v>
      </c>
      <c r="F20" s="3">
        <v>98568</v>
      </c>
      <c r="G20" s="3">
        <f>F20-14785</f>
        <v>83783</v>
      </c>
      <c r="H20" s="18">
        <f>F20-G20</f>
        <v>14785</v>
      </c>
      <c r="I20" s="54">
        <f t="shared" ref="I20" si="4">L20/K20*100</f>
        <v>8.4089823220257998</v>
      </c>
      <c r="J20" s="38">
        <v>5</v>
      </c>
      <c r="K20" s="9">
        <v>2093</v>
      </c>
      <c r="L20" s="12">
        <v>176</v>
      </c>
      <c r="M20" s="14" t="s">
        <v>73</v>
      </c>
      <c r="N20" s="13">
        <v>5</v>
      </c>
      <c r="O20" s="10" t="s">
        <v>78</v>
      </c>
      <c r="P20" s="9">
        <v>0</v>
      </c>
      <c r="Q20" s="53">
        <f>14785/F20*100</f>
        <v>14.99979709439169</v>
      </c>
      <c r="R20" s="38">
        <v>10</v>
      </c>
      <c r="S20" s="10" t="s">
        <v>74</v>
      </c>
      <c r="T20" s="38">
        <v>10</v>
      </c>
      <c r="U20" s="10" t="s">
        <v>76</v>
      </c>
      <c r="V20" s="38">
        <v>0</v>
      </c>
      <c r="W20" s="10" t="s">
        <v>75</v>
      </c>
      <c r="X20" s="38">
        <v>10</v>
      </c>
      <c r="Y20" s="26">
        <f t="shared" ref="Y20" si="5">J20+N20+P20+R20+T20+V20+X20</f>
        <v>40</v>
      </c>
      <c r="Z20" s="94">
        <v>11</v>
      </c>
    </row>
    <row r="21" spans="1:26" ht="209.25" customHeight="1" x14ac:dyDescent="0.25">
      <c r="A21" s="3" t="s">
        <v>52</v>
      </c>
      <c r="B21" s="32">
        <v>215</v>
      </c>
      <c r="C21" s="48">
        <v>45040</v>
      </c>
      <c r="D21" s="3" t="s">
        <v>46</v>
      </c>
      <c r="E21" s="3" t="s">
        <v>47</v>
      </c>
      <c r="F21" s="18">
        <v>2000000</v>
      </c>
      <c r="G21" s="18">
        <f>F21-200000</f>
        <v>1800000</v>
      </c>
      <c r="H21" s="18">
        <f>F21-G21</f>
        <v>200000</v>
      </c>
      <c r="I21" s="49">
        <f>L21/K21*100</f>
        <v>5.4545454545454541</v>
      </c>
      <c r="J21" s="36">
        <v>5</v>
      </c>
      <c r="K21" s="29">
        <v>715</v>
      </c>
      <c r="L21" s="30">
        <v>39</v>
      </c>
      <c r="M21" s="27" t="s">
        <v>73</v>
      </c>
      <c r="N21" s="26">
        <v>5</v>
      </c>
      <c r="O21" s="27" t="s">
        <v>73</v>
      </c>
      <c r="P21" s="26">
        <v>5</v>
      </c>
      <c r="Q21" s="20">
        <f>200000/F21*100</f>
        <v>10</v>
      </c>
      <c r="R21" s="33">
        <v>0</v>
      </c>
      <c r="S21" s="24" t="s">
        <v>74</v>
      </c>
      <c r="T21" s="33">
        <v>10</v>
      </c>
      <c r="U21" s="24" t="s">
        <v>76</v>
      </c>
      <c r="V21" s="33">
        <v>0</v>
      </c>
      <c r="W21" s="24" t="s">
        <v>75</v>
      </c>
      <c r="X21" s="33">
        <v>10</v>
      </c>
      <c r="Y21" s="26">
        <f>J21+N21+P21+R21+T21+V21+X21</f>
        <v>35</v>
      </c>
      <c r="Z21" s="26">
        <v>12</v>
      </c>
    </row>
    <row r="22" spans="1:26" ht="209.25" customHeight="1" x14ac:dyDescent="0.25">
      <c r="A22" s="3" t="s">
        <v>53</v>
      </c>
      <c r="B22" s="32">
        <v>212</v>
      </c>
      <c r="C22" s="48">
        <v>45037</v>
      </c>
      <c r="D22" s="3" t="s">
        <v>38</v>
      </c>
      <c r="E22" s="3" t="s">
        <v>39</v>
      </c>
      <c r="F22" s="18">
        <v>664650</v>
      </c>
      <c r="G22" s="18">
        <f>F22-66650</f>
        <v>598000</v>
      </c>
      <c r="H22" s="18">
        <f>F22-G22</f>
        <v>66650</v>
      </c>
      <c r="I22" s="49">
        <f>L22/K22*100</f>
        <v>7.3578595317725757</v>
      </c>
      <c r="J22" s="40">
        <v>5</v>
      </c>
      <c r="K22" s="29">
        <v>2093</v>
      </c>
      <c r="L22" s="30">
        <v>154</v>
      </c>
      <c r="M22" s="31" t="s">
        <v>73</v>
      </c>
      <c r="N22" s="29">
        <v>5</v>
      </c>
      <c r="O22" s="31" t="s">
        <v>73</v>
      </c>
      <c r="P22" s="29">
        <v>5</v>
      </c>
      <c r="Q22" s="49">
        <f>66650/F22*100</f>
        <v>10.027834198450313</v>
      </c>
      <c r="R22" s="36">
        <v>0</v>
      </c>
      <c r="S22" s="31" t="s">
        <v>74</v>
      </c>
      <c r="T22" s="36">
        <v>10</v>
      </c>
      <c r="U22" s="31" t="s">
        <v>76</v>
      </c>
      <c r="V22" s="36">
        <v>0</v>
      </c>
      <c r="W22" s="31" t="s">
        <v>75</v>
      </c>
      <c r="X22" s="36">
        <v>10</v>
      </c>
      <c r="Y22" s="26">
        <f>J22+N22+P22+R22+T22+V22+X22</f>
        <v>35</v>
      </c>
      <c r="Z22" s="52">
        <v>13</v>
      </c>
    </row>
    <row r="23" spans="1:26" ht="145.5" customHeight="1" x14ac:dyDescent="0.25">
      <c r="A23" s="3" t="s">
        <v>56</v>
      </c>
      <c r="B23" s="32">
        <v>207</v>
      </c>
      <c r="C23" s="48">
        <v>45036</v>
      </c>
      <c r="D23" s="3" t="s">
        <v>24</v>
      </c>
      <c r="E23" s="3" t="s">
        <v>25</v>
      </c>
      <c r="F23" s="18">
        <v>582918</v>
      </c>
      <c r="G23" s="18">
        <f>F23-58291.8</f>
        <v>524626.19999999995</v>
      </c>
      <c r="H23" s="18">
        <f t="shared" si="2"/>
        <v>58291.800000000047</v>
      </c>
      <c r="I23" s="45">
        <f>L23/K23*100</f>
        <v>1.4481094127111827</v>
      </c>
      <c r="J23" s="41">
        <v>5</v>
      </c>
      <c r="K23" s="18">
        <v>1243</v>
      </c>
      <c r="L23" s="63">
        <v>18</v>
      </c>
      <c r="M23" s="20" t="s">
        <v>73</v>
      </c>
      <c r="N23" s="18">
        <v>5</v>
      </c>
      <c r="O23" s="24" t="s">
        <v>73</v>
      </c>
      <c r="P23" s="25">
        <v>5</v>
      </c>
      <c r="Q23" s="47">
        <f>58291.8/582918*100</f>
        <v>10</v>
      </c>
      <c r="R23" s="33">
        <v>0</v>
      </c>
      <c r="S23" s="24" t="s">
        <v>74</v>
      </c>
      <c r="T23" s="33">
        <v>10</v>
      </c>
      <c r="U23" s="24"/>
      <c r="V23" s="33">
        <v>0</v>
      </c>
      <c r="W23" s="24" t="s">
        <v>75</v>
      </c>
      <c r="X23" s="33">
        <v>10</v>
      </c>
      <c r="Y23" s="26">
        <f>J23+N23+P23+R23+T23+V23+X23</f>
        <v>35</v>
      </c>
      <c r="Z23" s="26">
        <v>14</v>
      </c>
    </row>
    <row r="24" spans="1:26" ht="209.25" customHeight="1" x14ac:dyDescent="0.25">
      <c r="A24" s="3" t="s">
        <v>57</v>
      </c>
      <c r="B24" s="32">
        <v>221</v>
      </c>
      <c r="C24" s="48">
        <v>45040</v>
      </c>
      <c r="D24" s="3" t="s">
        <v>50</v>
      </c>
      <c r="E24" s="3" t="s">
        <v>51</v>
      </c>
      <c r="F24" s="18">
        <v>300000</v>
      </c>
      <c r="G24" s="18">
        <f>F24-30000</f>
        <v>270000</v>
      </c>
      <c r="H24" s="18">
        <f>F24-G24</f>
        <v>30000</v>
      </c>
      <c r="I24" s="49">
        <f>L24/K24*100</f>
        <v>5.2292839903459374</v>
      </c>
      <c r="J24" s="36">
        <v>5</v>
      </c>
      <c r="K24" s="29">
        <v>1243</v>
      </c>
      <c r="L24" s="35">
        <v>65</v>
      </c>
      <c r="M24" s="31" t="s">
        <v>73</v>
      </c>
      <c r="N24" s="29">
        <v>5</v>
      </c>
      <c r="O24" s="31" t="s">
        <v>73</v>
      </c>
      <c r="P24" s="29">
        <v>5</v>
      </c>
      <c r="Q24" s="17">
        <f>30000/F24*100</f>
        <v>10</v>
      </c>
      <c r="R24" s="36">
        <v>0</v>
      </c>
      <c r="S24" s="31" t="s">
        <v>74</v>
      </c>
      <c r="T24" s="36">
        <v>10</v>
      </c>
      <c r="U24" s="31" t="s">
        <v>76</v>
      </c>
      <c r="V24" s="36">
        <v>0</v>
      </c>
      <c r="W24" s="31" t="s">
        <v>75</v>
      </c>
      <c r="X24" s="36">
        <v>10</v>
      </c>
      <c r="Y24" s="26">
        <f>J24+N24+P24+R24+T24+V24+X24</f>
        <v>35</v>
      </c>
      <c r="Z24" s="28">
        <v>15</v>
      </c>
    </row>
    <row r="25" spans="1:26" s="11" customFormat="1" ht="201" customHeight="1" x14ac:dyDescent="0.25">
      <c r="A25" s="32" t="s">
        <v>60</v>
      </c>
      <c r="B25" s="32">
        <v>223</v>
      </c>
      <c r="C25" s="81">
        <v>45040</v>
      </c>
      <c r="D25" s="32" t="s">
        <v>54</v>
      </c>
      <c r="E25" s="32" t="s">
        <v>55</v>
      </c>
      <c r="F25" s="41">
        <v>263753</v>
      </c>
      <c r="G25" s="41">
        <f>F25-26375.3</f>
        <v>237377.7</v>
      </c>
      <c r="H25" s="41">
        <f>F25-G25</f>
        <v>26375.299999999988</v>
      </c>
      <c r="I25" s="63">
        <f>L25/K25*100</f>
        <v>4.7297297297297298</v>
      </c>
      <c r="J25" s="33">
        <v>5</v>
      </c>
      <c r="K25" s="33">
        <v>740</v>
      </c>
      <c r="L25" s="82">
        <v>35</v>
      </c>
      <c r="M25" s="33" t="s">
        <v>76</v>
      </c>
      <c r="N25" s="33">
        <v>0</v>
      </c>
      <c r="O25" s="33" t="s">
        <v>76</v>
      </c>
      <c r="P25" s="33">
        <v>0</v>
      </c>
      <c r="Q25" s="33">
        <f>26375.3/F25*100</f>
        <v>10</v>
      </c>
      <c r="R25" s="33">
        <v>0</v>
      </c>
      <c r="S25" s="33" t="s">
        <v>74</v>
      </c>
      <c r="T25" s="33">
        <v>10</v>
      </c>
      <c r="U25" s="33" t="s">
        <v>76</v>
      </c>
      <c r="V25" s="33">
        <v>0</v>
      </c>
      <c r="W25" s="33" t="s">
        <v>75</v>
      </c>
      <c r="X25" s="33">
        <v>10</v>
      </c>
      <c r="Y25" s="83">
        <f>J25+N25+P25+R25+T25+V25+X25</f>
        <v>25</v>
      </c>
      <c r="Z25" s="84">
        <v>16</v>
      </c>
    </row>
    <row r="26" spans="1:26" s="11" customFormat="1" ht="50.25" customHeight="1" x14ac:dyDescent="0.25">
      <c r="A26" s="67"/>
      <c r="B26" s="67"/>
      <c r="C26" s="67"/>
      <c r="D26" s="67"/>
      <c r="E26" s="67"/>
      <c r="F26" s="68">
        <f>SUM(F12:F25)</f>
        <v>7368086</v>
      </c>
      <c r="G26" s="68">
        <f>SUM(G12:G25)</f>
        <v>6610763.9000000004</v>
      </c>
      <c r="H26" s="93">
        <f t="shared" si="2"/>
        <v>757322.09999999963</v>
      </c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</row>
    <row r="27" spans="1:26" s="11" customFormat="1" ht="146.25" customHeight="1" x14ac:dyDescent="0.25">
      <c r="A27" s="112" t="s">
        <v>97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4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</row>
    <row r="28" spans="1:26" s="11" customFormat="1" ht="156" customHeight="1" x14ac:dyDescent="0.25">
      <c r="A28" s="9" t="s">
        <v>62</v>
      </c>
      <c r="B28" s="9">
        <v>220</v>
      </c>
      <c r="C28" s="69">
        <v>45040</v>
      </c>
      <c r="D28" s="3" t="s">
        <v>82</v>
      </c>
      <c r="E28" s="9"/>
      <c r="F28" s="9">
        <v>355000</v>
      </c>
      <c r="G28" s="9">
        <v>319000</v>
      </c>
      <c r="H28" s="109" t="s">
        <v>99</v>
      </c>
      <c r="I28" s="110"/>
      <c r="J28" s="110"/>
      <c r="K28" s="111"/>
      <c r="L28" s="9"/>
      <c r="M28" s="9"/>
      <c r="N28" s="9"/>
      <c r="O28" s="9"/>
      <c r="P28" s="9"/>
      <c r="Q28" s="9"/>
      <c r="R28" s="9"/>
      <c r="S28" s="9"/>
      <c r="T28" s="9"/>
      <c r="U28" s="9"/>
      <c r="V28" s="66"/>
      <c r="W28" s="66"/>
      <c r="X28" s="66"/>
      <c r="Y28" s="66"/>
      <c r="Z28" s="66"/>
    </row>
    <row r="29" spans="1:26" s="11" customFormat="1" ht="118.5" customHeight="1" x14ac:dyDescent="0.25">
      <c r="A29" s="9" t="s">
        <v>81</v>
      </c>
      <c r="B29" s="9">
        <v>222</v>
      </c>
      <c r="C29" s="69">
        <v>45040</v>
      </c>
      <c r="D29" s="3" t="s">
        <v>83</v>
      </c>
      <c r="E29" s="9"/>
      <c r="F29" s="9">
        <v>500000</v>
      </c>
      <c r="G29" s="9">
        <v>450000</v>
      </c>
      <c r="H29" s="109" t="s">
        <v>101</v>
      </c>
      <c r="I29" s="115"/>
      <c r="J29" s="115"/>
      <c r="K29" s="116"/>
      <c r="L29" s="9"/>
      <c r="M29" s="9"/>
      <c r="N29" s="9"/>
      <c r="O29" s="9"/>
      <c r="P29" s="9"/>
      <c r="Q29" s="9"/>
      <c r="R29" s="9"/>
      <c r="S29" s="9"/>
      <c r="T29" s="9"/>
      <c r="U29" s="9"/>
      <c r="V29" s="66"/>
      <c r="W29" s="66"/>
      <c r="X29" s="66"/>
      <c r="Y29" s="66"/>
      <c r="Z29" s="66"/>
    </row>
    <row r="30" spans="1:26" s="11" customFormat="1" ht="132" customHeight="1" x14ac:dyDescent="0.25">
      <c r="A30" s="9" t="s">
        <v>89</v>
      </c>
      <c r="B30" s="9">
        <v>224</v>
      </c>
      <c r="C30" s="69">
        <v>45040</v>
      </c>
      <c r="D30" s="3" t="s">
        <v>84</v>
      </c>
      <c r="E30" s="9"/>
      <c r="F30" s="9">
        <v>1310000</v>
      </c>
      <c r="G30" s="9">
        <v>1170000</v>
      </c>
      <c r="H30" s="109" t="s">
        <v>98</v>
      </c>
      <c r="I30" s="115"/>
      <c r="J30" s="115"/>
      <c r="K30" s="116"/>
      <c r="L30" s="9"/>
      <c r="M30" s="9"/>
      <c r="N30" s="9"/>
      <c r="O30" s="9"/>
      <c r="P30" s="9"/>
      <c r="Q30" s="9"/>
      <c r="R30" s="9"/>
      <c r="S30" s="9"/>
      <c r="T30" s="9"/>
      <c r="U30" s="9"/>
      <c r="V30" s="66"/>
      <c r="W30" s="66"/>
      <c r="X30" s="66"/>
      <c r="Y30" s="66"/>
      <c r="Z30" s="66"/>
    </row>
    <row r="31" spans="1:26" s="11" customFormat="1" ht="111.75" customHeight="1" x14ac:dyDescent="0.25">
      <c r="A31" s="70" t="s">
        <v>90</v>
      </c>
      <c r="B31" s="70">
        <v>234</v>
      </c>
      <c r="C31" s="73">
        <v>45041</v>
      </c>
      <c r="D31" s="74" t="s">
        <v>85</v>
      </c>
      <c r="E31" s="70"/>
      <c r="F31" s="70">
        <v>736937</v>
      </c>
      <c r="G31" s="70">
        <v>663244</v>
      </c>
      <c r="H31" s="106" t="s">
        <v>102</v>
      </c>
      <c r="I31" s="107"/>
      <c r="J31" s="107"/>
      <c r="K31" s="108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65"/>
      <c r="W31" s="65"/>
      <c r="X31" s="65"/>
      <c r="Y31" s="65"/>
      <c r="Z31" s="65"/>
    </row>
    <row r="32" spans="1:26" s="11" customFormat="1" ht="216.75" customHeight="1" x14ac:dyDescent="0.25">
      <c r="A32" s="85" t="s">
        <v>91</v>
      </c>
      <c r="B32" s="32">
        <v>235</v>
      </c>
      <c r="C32" s="86">
        <v>45041</v>
      </c>
      <c r="D32" s="32" t="s">
        <v>64</v>
      </c>
      <c r="E32" s="32" t="s">
        <v>65</v>
      </c>
      <c r="F32" s="32">
        <v>3000000</v>
      </c>
      <c r="G32" s="32">
        <f>(F32-300000)</f>
        <v>2700000</v>
      </c>
      <c r="H32" s="106" t="s">
        <v>100</v>
      </c>
      <c r="I32" s="107"/>
      <c r="J32" s="107"/>
      <c r="K32" s="108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65"/>
      <c r="W32" s="65"/>
      <c r="X32" s="65"/>
      <c r="Y32" s="65"/>
      <c r="Z32" s="65"/>
    </row>
    <row r="33" spans="1:26" ht="216" customHeight="1" x14ac:dyDescent="0.25">
      <c r="A33" s="75" t="s">
        <v>92</v>
      </c>
      <c r="B33" s="75" t="s">
        <v>86</v>
      </c>
      <c r="C33" s="79">
        <v>45041</v>
      </c>
      <c r="D33" s="75" t="s">
        <v>87</v>
      </c>
      <c r="E33" s="75"/>
      <c r="F33" s="74">
        <v>1969078</v>
      </c>
      <c r="G33" s="74">
        <v>1769078</v>
      </c>
      <c r="H33" s="106" t="s">
        <v>103</v>
      </c>
      <c r="I33" s="107"/>
      <c r="J33" s="107"/>
      <c r="K33" s="108"/>
      <c r="L33" s="75"/>
      <c r="M33" s="76"/>
      <c r="N33" s="75"/>
      <c r="O33" s="76"/>
      <c r="P33" s="75"/>
      <c r="Q33" s="76"/>
      <c r="R33" s="76"/>
      <c r="S33" s="76"/>
      <c r="T33" s="76"/>
      <c r="U33" s="76"/>
      <c r="V33" s="77"/>
      <c r="W33" s="77"/>
      <c r="X33" s="77"/>
      <c r="Y33" s="78"/>
      <c r="Z33" s="78"/>
    </row>
    <row r="34" spans="1:26" x14ac:dyDescent="0.25">
      <c r="A34" s="71"/>
      <c r="B34" s="71"/>
      <c r="C34" s="71"/>
      <c r="D34" s="71"/>
      <c r="E34" s="71"/>
      <c r="F34" s="71"/>
      <c r="G34" s="71"/>
      <c r="H34" s="71"/>
      <c r="I34" s="72"/>
      <c r="J34" s="72"/>
      <c r="K34" s="71"/>
      <c r="L34" s="71"/>
      <c r="M34" s="72"/>
      <c r="N34" s="71"/>
      <c r="O34" s="72"/>
      <c r="P34" s="71"/>
      <c r="Q34" s="72"/>
      <c r="R34" s="72"/>
      <c r="S34" s="72"/>
      <c r="T34" s="72"/>
      <c r="U34" s="72"/>
    </row>
    <row r="35" spans="1:26" x14ac:dyDescent="0.25">
      <c r="A35" s="71"/>
      <c r="B35" s="71"/>
      <c r="C35" s="71"/>
      <c r="D35" s="71"/>
      <c r="E35" s="71"/>
      <c r="F35" s="71"/>
      <c r="G35" s="71"/>
      <c r="H35" s="71"/>
      <c r="I35" s="72"/>
      <c r="J35" s="72"/>
      <c r="K35" s="71"/>
      <c r="L35" s="71"/>
      <c r="M35" s="72"/>
      <c r="N35" s="71"/>
      <c r="O35" s="72"/>
      <c r="P35" s="71"/>
      <c r="Q35" s="72"/>
      <c r="R35" s="72"/>
      <c r="S35" s="72"/>
      <c r="T35" s="72"/>
      <c r="U35" s="72"/>
    </row>
    <row r="36" spans="1:26" x14ac:dyDescent="0.25">
      <c r="A36" s="71"/>
      <c r="B36" s="71"/>
      <c r="C36" s="71"/>
      <c r="D36" s="71"/>
      <c r="E36" s="71"/>
      <c r="F36" s="71"/>
      <c r="G36" s="71"/>
      <c r="H36" s="71"/>
      <c r="I36" s="72"/>
      <c r="J36" s="72"/>
      <c r="K36" s="71"/>
      <c r="L36" s="71"/>
      <c r="M36" s="72"/>
      <c r="N36" s="71"/>
      <c r="O36" s="72"/>
      <c r="P36" s="71"/>
      <c r="Q36" s="72"/>
      <c r="R36" s="72"/>
      <c r="S36" s="72"/>
      <c r="T36" s="72"/>
      <c r="U36" s="72"/>
    </row>
    <row r="37" spans="1:26" x14ac:dyDescent="0.25">
      <c r="A37" s="71"/>
      <c r="B37" s="71"/>
      <c r="C37" s="71"/>
      <c r="D37" s="71"/>
      <c r="E37" s="71"/>
      <c r="F37" s="71"/>
      <c r="G37" s="71"/>
      <c r="H37" s="71"/>
      <c r="I37" s="72"/>
      <c r="J37" s="72"/>
      <c r="K37" s="71"/>
      <c r="L37" s="71"/>
      <c r="M37" s="72"/>
      <c r="N37" s="71"/>
      <c r="O37" s="72"/>
      <c r="P37" s="71"/>
      <c r="Q37" s="72"/>
      <c r="R37" s="72"/>
      <c r="S37" s="72"/>
      <c r="T37" s="72"/>
      <c r="U37" s="72"/>
    </row>
    <row r="38" spans="1:26" x14ac:dyDescent="0.25">
      <c r="A38" s="71"/>
      <c r="B38" s="71"/>
      <c r="C38" s="71"/>
      <c r="D38" s="71"/>
      <c r="E38" s="71"/>
      <c r="F38" s="71"/>
      <c r="G38" s="71"/>
      <c r="H38" s="71"/>
      <c r="I38" s="72"/>
      <c r="J38" s="72"/>
      <c r="K38" s="71"/>
      <c r="L38" s="71"/>
      <c r="M38" s="72"/>
      <c r="N38" s="71"/>
      <c r="O38" s="72"/>
      <c r="P38" s="71"/>
      <c r="Q38" s="72"/>
      <c r="R38" s="72"/>
      <c r="S38" s="72"/>
      <c r="T38" s="72"/>
      <c r="U38" s="72"/>
    </row>
    <row r="39" spans="1:26" x14ac:dyDescent="0.25">
      <c r="A39" s="71"/>
      <c r="B39" s="71"/>
      <c r="C39" s="71"/>
      <c r="D39" s="71"/>
      <c r="E39" s="71"/>
      <c r="F39" s="71"/>
      <c r="G39" s="71"/>
      <c r="H39" s="71"/>
      <c r="I39" s="72"/>
      <c r="J39" s="72"/>
      <c r="K39" s="71"/>
      <c r="L39" s="71"/>
      <c r="M39" s="72"/>
      <c r="N39" s="71"/>
      <c r="O39" s="72"/>
      <c r="P39" s="71"/>
      <c r="Q39" s="72"/>
      <c r="R39" s="72"/>
      <c r="S39" s="72"/>
      <c r="T39" s="72"/>
      <c r="U39" s="72"/>
    </row>
    <row r="40" spans="1:26" x14ac:dyDescent="0.25">
      <c r="A40" s="71"/>
      <c r="B40" s="71"/>
      <c r="C40" s="71"/>
      <c r="D40" s="71"/>
      <c r="E40" s="71"/>
      <c r="F40" s="71"/>
      <c r="G40" s="71"/>
      <c r="H40" s="71"/>
      <c r="I40" s="72"/>
      <c r="J40" s="72"/>
      <c r="K40" s="71"/>
      <c r="L40" s="71"/>
      <c r="M40" s="72"/>
      <c r="N40" s="71"/>
      <c r="O40" s="72"/>
      <c r="P40" s="71"/>
      <c r="Q40" s="72"/>
      <c r="R40" s="72"/>
      <c r="S40" s="72"/>
      <c r="T40" s="72"/>
      <c r="U40" s="72"/>
    </row>
    <row r="41" spans="1:26" x14ac:dyDescent="0.25">
      <c r="A41" s="71"/>
      <c r="B41" s="71"/>
      <c r="C41" s="71"/>
      <c r="D41" s="71"/>
      <c r="E41" s="71"/>
      <c r="F41" s="71"/>
      <c r="G41" s="71"/>
      <c r="H41" s="71"/>
      <c r="I41" s="72"/>
      <c r="J41" s="72"/>
      <c r="K41" s="71"/>
      <c r="L41" s="71"/>
      <c r="M41" s="72"/>
      <c r="N41" s="71"/>
      <c r="O41" s="72"/>
      <c r="P41" s="71"/>
      <c r="Q41" s="72"/>
      <c r="R41" s="72"/>
      <c r="S41" s="72"/>
      <c r="T41" s="72"/>
      <c r="U41" s="72"/>
    </row>
    <row r="42" spans="1:26" x14ac:dyDescent="0.25">
      <c r="A42" s="71"/>
      <c r="B42" s="71"/>
      <c r="C42" s="71"/>
      <c r="D42" s="71"/>
      <c r="E42" s="71"/>
      <c r="F42" s="71"/>
      <c r="G42" s="71"/>
      <c r="H42" s="71"/>
      <c r="I42" s="72"/>
      <c r="J42" s="72"/>
      <c r="K42" s="71"/>
      <c r="L42" s="71"/>
      <c r="M42" s="72"/>
      <c r="N42" s="71"/>
      <c r="O42" s="72"/>
      <c r="P42" s="71"/>
      <c r="Q42" s="72"/>
      <c r="R42" s="72"/>
      <c r="S42" s="72"/>
      <c r="T42" s="72"/>
      <c r="U42" s="72"/>
    </row>
    <row r="43" spans="1:26" x14ac:dyDescent="0.25">
      <c r="A43" s="71"/>
      <c r="B43" s="71"/>
      <c r="C43" s="71"/>
      <c r="D43" s="71"/>
      <c r="E43" s="71"/>
      <c r="F43" s="71"/>
      <c r="G43" s="71"/>
      <c r="H43" s="71"/>
      <c r="I43" s="72"/>
      <c r="J43" s="72"/>
      <c r="K43" s="71"/>
      <c r="L43" s="71"/>
      <c r="M43" s="72"/>
      <c r="N43" s="71"/>
      <c r="O43" s="72"/>
      <c r="P43" s="71"/>
      <c r="Q43" s="72"/>
      <c r="R43" s="72"/>
      <c r="S43" s="72"/>
      <c r="T43" s="72"/>
      <c r="U43" s="72"/>
    </row>
    <row r="44" spans="1:26" x14ac:dyDescent="0.25">
      <c r="A44" s="71"/>
      <c r="B44" s="71"/>
      <c r="C44" s="71"/>
      <c r="D44" s="71"/>
      <c r="E44" s="71"/>
      <c r="F44" s="71"/>
      <c r="G44" s="71"/>
      <c r="H44" s="71"/>
      <c r="I44" s="72"/>
      <c r="J44" s="72"/>
      <c r="K44" s="71"/>
      <c r="L44" s="71"/>
      <c r="M44" s="72"/>
      <c r="N44" s="71"/>
      <c r="O44" s="72"/>
      <c r="P44" s="71"/>
      <c r="Q44" s="72"/>
      <c r="R44" s="72"/>
      <c r="S44" s="72"/>
      <c r="T44" s="72"/>
      <c r="U44" s="72"/>
    </row>
    <row r="45" spans="1:26" x14ac:dyDescent="0.25">
      <c r="A45" s="71"/>
      <c r="B45" s="71"/>
      <c r="C45" s="71"/>
      <c r="D45" s="71"/>
      <c r="E45" s="71"/>
      <c r="F45" s="71"/>
      <c r="G45" s="71"/>
      <c r="H45" s="71"/>
      <c r="I45" s="72"/>
      <c r="J45" s="72"/>
      <c r="K45" s="71"/>
      <c r="L45" s="71"/>
      <c r="M45" s="72"/>
      <c r="N45" s="71"/>
      <c r="O45" s="72"/>
      <c r="P45" s="71"/>
      <c r="Q45" s="72"/>
      <c r="R45" s="72"/>
      <c r="S45" s="72"/>
      <c r="T45" s="72"/>
      <c r="U45" s="72"/>
    </row>
    <row r="46" spans="1:26" x14ac:dyDescent="0.25">
      <c r="A46" s="71"/>
      <c r="B46" s="71"/>
      <c r="C46" s="71"/>
      <c r="D46" s="71"/>
      <c r="E46" s="71"/>
      <c r="F46" s="71"/>
      <c r="G46" s="71"/>
      <c r="H46" s="71"/>
      <c r="I46" s="72"/>
      <c r="J46" s="72"/>
      <c r="K46" s="71"/>
      <c r="L46" s="71"/>
      <c r="M46" s="72"/>
      <c r="N46" s="71"/>
      <c r="O46" s="72"/>
      <c r="P46" s="71"/>
      <c r="Q46" s="72"/>
      <c r="R46" s="72"/>
      <c r="S46" s="72"/>
      <c r="T46" s="72"/>
      <c r="U46" s="72"/>
    </row>
  </sheetData>
  <mergeCells count="30">
    <mergeCell ref="H31:K31"/>
    <mergeCell ref="H32:K32"/>
    <mergeCell ref="H33:K33"/>
    <mergeCell ref="H28:K28"/>
    <mergeCell ref="A27:K27"/>
    <mergeCell ref="H29:K29"/>
    <mergeCell ref="H30:K30"/>
    <mergeCell ref="W6:X7"/>
    <mergeCell ref="Y6:Y9"/>
    <mergeCell ref="O6:P7"/>
    <mergeCell ref="H6:H9"/>
    <mergeCell ref="Q6:R7"/>
    <mergeCell ref="S6:T7"/>
    <mergeCell ref="U6:V7"/>
    <mergeCell ref="A1:Z1"/>
    <mergeCell ref="X2:Z2"/>
    <mergeCell ref="X3:Z3"/>
    <mergeCell ref="A4:Z4"/>
    <mergeCell ref="A6:A9"/>
    <mergeCell ref="B6:B9"/>
    <mergeCell ref="C6:C9"/>
    <mergeCell ref="D6:D9"/>
    <mergeCell ref="E6:E9"/>
    <mergeCell ref="F6:F9"/>
    <mergeCell ref="Z6:Z9"/>
    <mergeCell ref="G6:G9"/>
    <mergeCell ref="I6:J7"/>
    <mergeCell ref="K6:K7"/>
    <mergeCell ref="L6:L7"/>
    <mergeCell ref="M6:N7"/>
  </mergeCells>
  <pageMargins left="0" right="0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Вячеславовна Кузьмина</dc:creator>
  <cp:lastModifiedBy>123</cp:lastModifiedBy>
  <cp:lastPrinted>2023-05-11T08:30:37Z</cp:lastPrinted>
  <dcterms:created xsi:type="dcterms:W3CDTF">2020-01-21T00:29:57Z</dcterms:created>
  <dcterms:modified xsi:type="dcterms:W3CDTF">2023-05-25T01:43:07Z</dcterms:modified>
</cp:coreProperties>
</file>