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1\0\1 ФИНАНСОВОЕ УПРАВЛЕНИЕ\ШУЛЬГА\СПРАВКИ\Справки 2022\"/>
    </mc:Choice>
  </mc:AlternateContent>
  <bookViews>
    <workbookView xWindow="0" yWindow="0" windowWidth="28800" windowHeight="12300" tabRatio="530" activeTab="1"/>
  </bookViews>
  <sheets>
    <sheet name="ДОХОДЫ" sheetId="18" r:id="rId1"/>
    <sheet name="расходы" sheetId="17" r:id="rId2"/>
  </sheets>
  <definedNames>
    <definedName name="_xlnm._FilterDatabase" localSheetId="0" hidden="1">ДОХОДЫ!$A$4:$AE$4</definedName>
    <definedName name="_xlnm._FilterDatabase" localSheetId="1" hidden="1">расходы!$A$2:$M$2</definedName>
    <definedName name="_xlnm.Print_Area" localSheetId="1">расходы!$A$1:$J$96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18" l="1"/>
  <c r="B66" i="18"/>
  <c r="I9" i="17" l="1"/>
  <c r="B32" i="17" l="1"/>
  <c r="B31" i="17"/>
  <c r="B27" i="17"/>
  <c r="H27" i="17"/>
  <c r="B40" i="17"/>
  <c r="C4" i="17"/>
  <c r="I82" i="17"/>
  <c r="F82" i="17"/>
  <c r="F62" i="18"/>
  <c r="E62" i="18"/>
  <c r="F57" i="17" l="1"/>
  <c r="E57" i="17"/>
  <c r="F53" i="17" l="1"/>
  <c r="F47" i="17"/>
  <c r="F46" i="17"/>
  <c r="F23" i="17"/>
  <c r="F22" i="17"/>
  <c r="F15" i="17"/>
  <c r="F3" i="17"/>
  <c r="F4" i="17"/>
  <c r="E4" i="17"/>
  <c r="F6" i="17"/>
  <c r="F14" i="17"/>
  <c r="F13" i="17"/>
  <c r="F5" i="17"/>
  <c r="H4" i="17" l="1"/>
  <c r="I20" i="17"/>
  <c r="J8" i="18" l="1"/>
  <c r="J9" i="18"/>
  <c r="J13" i="18"/>
  <c r="J15" i="18"/>
  <c r="J16" i="18"/>
  <c r="J17" i="18"/>
  <c r="J18" i="18"/>
  <c r="J19" i="18"/>
  <c r="J22" i="18"/>
  <c r="J23" i="18"/>
  <c r="J24" i="18"/>
  <c r="J25" i="18"/>
  <c r="J29" i="18"/>
  <c r="J30" i="18"/>
  <c r="J31" i="18"/>
  <c r="J34" i="18"/>
  <c r="J36" i="18"/>
  <c r="J39" i="18"/>
  <c r="J42" i="18"/>
  <c r="J43" i="18"/>
  <c r="J44" i="18"/>
  <c r="J45" i="18"/>
  <c r="J46" i="18"/>
  <c r="J47" i="18"/>
  <c r="J48" i="18"/>
  <c r="J49" i="18"/>
  <c r="J50" i="18"/>
  <c r="J51" i="18"/>
  <c r="J53" i="18"/>
  <c r="J54" i="18"/>
  <c r="J55" i="18"/>
  <c r="J56" i="18"/>
  <c r="J57" i="18"/>
  <c r="J58" i="18"/>
  <c r="J59" i="18"/>
  <c r="J60" i="18"/>
  <c r="J64" i="18"/>
  <c r="J65" i="18"/>
  <c r="J68" i="18"/>
  <c r="J69" i="18"/>
  <c r="J70" i="18"/>
  <c r="J71" i="18"/>
  <c r="J16" i="17"/>
  <c r="J17" i="17"/>
  <c r="J18" i="17"/>
  <c r="J21" i="17"/>
  <c r="J22" i="17"/>
  <c r="J23" i="17"/>
  <c r="J25" i="17"/>
  <c r="J26" i="17"/>
  <c r="J28" i="17"/>
  <c r="J29" i="17"/>
  <c r="J30" i="17"/>
  <c r="J31" i="17"/>
  <c r="J32" i="17"/>
  <c r="J33" i="17"/>
  <c r="J34" i="17"/>
  <c r="J35" i="17"/>
  <c r="J36" i="17"/>
  <c r="J37" i="17"/>
  <c r="J39" i="17"/>
  <c r="J40" i="17"/>
  <c r="J41" i="17"/>
  <c r="J48" i="17"/>
  <c r="J49" i="17"/>
  <c r="J50" i="17"/>
  <c r="J51" i="17"/>
  <c r="J53" i="17"/>
  <c r="J54" i="17"/>
  <c r="J56" i="17"/>
  <c r="J63" i="17"/>
  <c r="J71" i="17"/>
  <c r="J74" i="17"/>
  <c r="J75" i="17"/>
  <c r="J76" i="17"/>
  <c r="J77" i="17"/>
  <c r="J4" i="17"/>
  <c r="J5" i="17"/>
  <c r="J6" i="17"/>
  <c r="J7" i="17"/>
  <c r="J9" i="17"/>
  <c r="J11" i="17"/>
  <c r="J12" i="17"/>
  <c r="J15" i="17"/>
  <c r="I62" i="18"/>
  <c r="I6" i="17"/>
  <c r="I5" i="17"/>
  <c r="I4" i="17"/>
  <c r="I22" i="18"/>
  <c r="D55" i="18" l="1"/>
  <c r="I3" i="17" l="1"/>
  <c r="H3" i="17" l="1"/>
  <c r="J3" i="17" s="1"/>
  <c r="G34" i="17"/>
  <c r="H62" i="18"/>
  <c r="D45" i="18" l="1"/>
  <c r="G4" i="17" l="1"/>
  <c r="G5" i="17"/>
  <c r="G6" i="17"/>
  <c r="G8" i="17"/>
  <c r="G9" i="17"/>
  <c r="G10" i="17"/>
  <c r="G11" i="17"/>
  <c r="G12" i="17"/>
  <c r="G13" i="17"/>
  <c r="G14" i="17"/>
  <c r="G15" i="17"/>
  <c r="G19" i="17"/>
  <c r="G21" i="17"/>
  <c r="G22" i="17"/>
  <c r="G23" i="17"/>
  <c r="G24" i="17"/>
  <c r="G25" i="17"/>
  <c r="G26" i="17"/>
  <c r="G31" i="17"/>
  <c r="G33" i="17"/>
  <c r="G35" i="17"/>
  <c r="G39" i="17"/>
  <c r="G40" i="17"/>
  <c r="G42" i="17"/>
  <c r="G43" i="17"/>
  <c r="G45" i="17"/>
  <c r="G46" i="17"/>
  <c r="G47" i="17"/>
  <c r="G48" i="17"/>
  <c r="G49" i="17"/>
  <c r="G50" i="17"/>
  <c r="G51" i="17"/>
  <c r="G52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3" i="17"/>
  <c r="G74" i="17"/>
  <c r="G77" i="17"/>
  <c r="G78" i="17"/>
  <c r="G8" i="18"/>
  <c r="G9" i="18"/>
  <c r="G11" i="18"/>
  <c r="G13" i="18"/>
  <c r="G14" i="18"/>
  <c r="G18" i="18"/>
  <c r="G19" i="18"/>
  <c r="G22" i="18"/>
  <c r="G23" i="18"/>
  <c r="G24" i="18"/>
  <c r="G25" i="18"/>
  <c r="G27" i="18"/>
  <c r="G29" i="18"/>
  <c r="G30" i="18"/>
  <c r="G33" i="18"/>
  <c r="G34" i="18"/>
  <c r="G35" i="18"/>
  <c r="G36" i="18"/>
  <c r="G42" i="18"/>
  <c r="G43" i="18"/>
  <c r="G44" i="18"/>
  <c r="G45" i="18"/>
  <c r="G46" i="18"/>
  <c r="G47" i="18"/>
  <c r="G48" i="18"/>
  <c r="G49" i="18"/>
  <c r="G50" i="18"/>
  <c r="G51" i="18"/>
  <c r="G54" i="18"/>
  <c r="G55" i="18"/>
  <c r="G56" i="18"/>
  <c r="G57" i="18"/>
  <c r="G58" i="18"/>
  <c r="G59" i="18"/>
  <c r="G61" i="18"/>
  <c r="F37" i="18" l="1"/>
  <c r="C43" i="18" l="1"/>
  <c r="C44" i="18"/>
  <c r="B44" i="18"/>
  <c r="B43" i="18"/>
  <c r="E53" i="18" l="1"/>
  <c r="B55" i="18" l="1"/>
  <c r="B56" i="18"/>
  <c r="E72" i="17" l="1"/>
  <c r="E50" i="17"/>
  <c r="E47" i="17"/>
  <c r="E46" i="17"/>
  <c r="E14" i="17"/>
  <c r="E13" i="17"/>
  <c r="E6" i="17"/>
  <c r="E5" i="17"/>
  <c r="D42" i="18" l="1"/>
  <c r="D32" i="17"/>
  <c r="D33" i="17"/>
  <c r="D34" i="17"/>
  <c r="B48" i="18" l="1"/>
  <c r="B47" i="18"/>
  <c r="D47" i="18" s="1"/>
  <c r="B46" i="18"/>
  <c r="C48" i="18"/>
  <c r="D48" i="18" s="1"/>
  <c r="E66" i="17" l="1"/>
  <c r="E65" i="17"/>
  <c r="E3" i="17" l="1"/>
  <c r="C10" i="17"/>
  <c r="B10" i="17"/>
  <c r="D10" i="17" l="1"/>
  <c r="H53" i="18" l="1"/>
  <c r="D49" i="18" l="1"/>
  <c r="D50" i="18"/>
  <c r="D51" i="18"/>
  <c r="H21" i="18"/>
  <c r="J21" i="18" s="1"/>
  <c r="F21" i="18"/>
  <c r="E21" i="18"/>
  <c r="C25" i="18"/>
  <c r="B25" i="18"/>
  <c r="G21" i="18" l="1"/>
  <c r="D25" i="18"/>
  <c r="C32" i="18" l="1"/>
  <c r="B32" i="18"/>
  <c r="E31" i="18" l="1"/>
  <c r="H31" i="18"/>
  <c r="E38" i="17" l="1"/>
  <c r="E20" i="17" l="1"/>
  <c r="I53" i="18" l="1"/>
  <c r="I21" i="18" l="1"/>
  <c r="E37" i="18" l="1"/>
  <c r="H53" i="17" l="1"/>
  <c r="H15" i="17" l="1"/>
  <c r="H20" i="17"/>
  <c r="J20" i="17" s="1"/>
  <c r="H81" i="17"/>
  <c r="J81" i="17" s="1"/>
  <c r="H72" i="17"/>
  <c r="J72" i="17" s="1"/>
  <c r="H38" i="17"/>
  <c r="J38" i="17" s="1"/>
  <c r="H80" i="17"/>
  <c r="J80" i="17" s="1"/>
  <c r="H44" i="17" l="1"/>
  <c r="J44" i="17" s="1"/>
  <c r="H79" i="17"/>
  <c r="H85" i="17"/>
  <c r="H87" i="17" s="1"/>
  <c r="H86" i="17"/>
  <c r="H88" i="17" s="1"/>
  <c r="C40" i="17" l="1"/>
  <c r="B39" i="17" l="1"/>
  <c r="C39" i="18" l="1"/>
  <c r="B39" i="18"/>
  <c r="C38" i="18"/>
  <c r="B38" i="18"/>
  <c r="I37" i="18"/>
  <c r="H37" i="18"/>
  <c r="J37" i="18" s="1"/>
  <c r="C36" i="18"/>
  <c r="B36" i="18"/>
  <c r="C35" i="18"/>
  <c r="B35" i="18"/>
  <c r="C34" i="18"/>
  <c r="B34" i="18"/>
  <c r="C33" i="18"/>
  <c r="B33" i="18"/>
  <c r="I31" i="18"/>
  <c r="F31" i="18"/>
  <c r="G31" i="18" s="1"/>
  <c r="C30" i="18"/>
  <c r="B30" i="18"/>
  <c r="C29" i="18"/>
  <c r="B29" i="18"/>
  <c r="I28" i="18"/>
  <c r="H28" i="18"/>
  <c r="J28" i="18" s="1"/>
  <c r="F28" i="18"/>
  <c r="E28" i="18"/>
  <c r="C27" i="18"/>
  <c r="B27" i="18"/>
  <c r="I26" i="18"/>
  <c r="H26" i="18"/>
  <c r="F26" i="18"/>
  <c r="E26" i="18"/>
  <c r="C24" i="18"/>
  <c r="B24" i="18"/>
  <c r="C23" i="18"/>
  <c r="B23" i="18"/>
  <c r="C22" i="18"/>
  <c r="B22" i="18"/>
  <c r="C19" i="18"/>
  <c r="B19" i="18"/>
  <c r="C18" i="18"/>
  <c r="B18" i="18"/>
  <c r="C17" i="18"/>
  <c r="B17" i="18"/>
  <c r="C16" i="18"/>
  <c r="B16" i="18"/>
  <c r="I15" i="18"/>
  <c r="H15" i="18"/>
  <c r="F15" i="18"/>
  <c r="E15" i="18"/>
  <c r="C14" i="18"/>
  <c r="B14" i="18"/>
  <c r="C13" i="18"/>
  <c r="B13" i="18"/>
  <c r="C12" i="18"/>
  <c r="B12" i="18"/>
  <c r="C11" i="18"/>
  <c r="B11" i="18"/>
  <c r="I10" i="18"/>
  <c r="H10" i="18"/>
  <c r="J10" i="18" s="1"/>
  <c r="F10" i="18"/>
  <c r="E10" i="18"/>
  <c r="C9" i="18"/>
  <c r="B9" i="18"/>
  <c r="C8" i="18"/>
  <c r="B8" i="18"/>
  <c r="I7" i="18"/>
  <c r="H7" i="18"/>
  <c r="J7" i="18" s="1"/>
  <c r="F7" i="18"/>
  <c r="E7" i="18"/>
  <c r="B28" i="18" l="1"/>
  <c r="G10" i="18"/>
  <c r="G28" i="18"/>
  <c r="G7" i="18"/>
  <c r="G26" i="18"/>
  <c r="D39" i="18"/>
  <c r="B26" i="18"/>
  <c r="D18" i="18"/>
  <c r="I20" i="18"/>
  <c r="D19" i="18"/>
  <c r="D30" i="18"/>
  <c r="D34" i="18"/>
  <c r="D13" i="18"/>
  <c r="D17" i="18"/>
  <c r="D14" i="18"/>
  <c r="D33" i="18"/>
  <c r="C31" i="18"/>
  <c r="D16" i="18"/>
  <c r="B31" i="18"/>
  <c r="D35" i="18"/>
  <c r="C26" i="18"/>
  <c r="D26" i="18" s="1"/>
  <c r="I6" i="18"/>
  <c r="D36" i="18"/>
  <c r="D9" i="18"/>
  <c r="E20" i="18"/>
  <c r="D29" i="18"/>
  <c r="D23" i="18"/>
  <c r="E6" i="18"/>
  <c r="D11" i="18"/>
  <c r="D8" i="18"/>
  <c r="D24" i="18"/>
  <c r="D27" i="18"/>
  <c r="F20" i="18"/>
  <c r="G20" i="18" s="1"/>
  <c r="F6" i="18"/>
  <c r="H20" i="18"/>
  <c r="J20" i="18" s="1"/>
  <c r="B37" i="18"/>
  <c r="B21" i="18"/>
  <c r="D22" i="18"/>
  <c r="B15" i="18"/>
  <c r="B10" i="18"/>
  <c r="H6" i="18"/>
  <c r="J6" i="18" s="1"/>
  <c r="C37" i="18"/>
  <c r="C28" i="18"/>
  <c r="B7" i="18"/>
  <c r="C10" i="18"/>
  <c r="C7" i="18"/>
  <c r="C15" i="18"/>
  <c r="C21" i="18"/>
  <c r="D28" i="18" l="1"/>
  <c r="G6" i="18"/>
  <c r="D37" i="18"/>
  <c r="D21" i="18"/>
  <c r="I5" i="18"/>
  <c r="D10" i="18"/>
  <c r="D31" i="18"/>
  <c r="B6" i="18"/>
  <c r="D15" i="18"/>
  <c r="E5" i="18"/>
  <c r="D7" i="18"/>
  <c r="H5" i="18"/>
  <c r="F5" i="18"/>
  <c r="C6" i="18"/>
  <c r="D6" i="18" s="1"/>
  <c r="B20" i="18"/>
  <c r="C20" i="18"/>
  <c r="G5" i="18" l="1"/>
  <c r="B5" i="18"/>
  <c r="J5" i="18"/>
  <c r="C5" i="18"/>
  <c r="D20" i="18"/>
  <c r="D5" i="18" l="1"/>
  <c r="C62" i="18" l="1"/>
  <c r="F53" i="18" l="1"/>
  <c r="G53" i="18" s="1"/>
  <c r="E53" i="17" l="1"/>
  <c r="B12" i="17" l="1"/>
  <c r="B4" i="17" l="1"/>
  <c r="B7" i="17"/>
  <c r="H41" i="18" l="1"/>
  <c r="J41" i="18" s="1"/>
  <c r="H40" i="18" l="1"/>
  <c r="G53" i="17"/>
  <c r="H52" i="18" l="1"/>
  <c r="J52" i="18" s="1"/>
  <c r="J40" i="18"/>
  <c r="H63" i="18" l="1"/>
  <c r="J63" i="18" s="1"/>
  <c r="H83" i="17"/>
  <c r="B56" i="17"/>
  <c r="C56" i="17"/>
  <c r="C49" i="17"/>
  <c r="B49" i="17"/>
  <c r="D56" i="17" l="1"/>
  <c r="B57" i="18"/>
  <c r="B58" i="18"/>
  <c r="B59" i="18"/>
  <c r="B60" i="18"/>
  <c r="B61" i="18"/>
  <c r="I53" i="17" l="1"/>
  <c r="C12" i="17" l="1"/>
  <c r="C6" i="17"/>
  <c r="B6" i="17"/>
  <c r="C5" i="17"/>
  <c r="C7" i="17"/>
  <c r="D7" i="17" s="1"/>
  <c r="C8" i="17"/>
  <c r="C57" i="17"/>
  <c r="B57" i="17"/>
  <c r="C3" i="17" l="1"/>
  <c r="D57" i="17"/>
  <c r="D6" i="17"/>
  <c r="D12" i="17"/>
  <c r="B53" i="17"/>
  <c r="E80" i="17" l="1"/>
  <c r="E87" i="17" s="1"/>
  <c r="B5" i="17" l="1"/>
  <c r="D5" i="17" s="1"/>
  <c r="B53" i="18" l="1"/>
  <c r="F41" i="18" l="1"/>
  <c r="E41" i="18"/>
  <c r="E40" i="18" s="1"/>
  <c r="F40" i="18" l="1"/>
  <c r="G41" i="18"/>
  <c r="E44" i="17"/>
  <c r="G40" i="18" l="1"/>
  <c r="F52" i="18"/>
  <c r="I81" i="17"/>
  <c r="I86" i="17" l="1"/>
  <c r="C56" i="18" l="1"/>
  <c r="D56" i="18" s="1"/>
  <c r="C57" i="18"/>
  <c r="D57" i="18" s="1"/>
  <c r="C58" i="18"/>
  <c r="D58" i="18" s="1"/>
  <c r="C59" i="18"/>
  <c r="D59" i="18" s="1"/>
  <c r="C60" i="18"/>
  <c r="D60" i="18" s="1"/>
  <c r="C61" i="18"/>
  <c r="D61" i="18" s="1"/>
  <c r="B64" i="17" l="1"/>
  <c r="C67" i="17"/>
  <c r="B67" i="17"/>
  <c r="C63" i="17"/>
  <c r="D63" i="17" s="1"/>
  <c r="B63" i="17"/>
  <c r="D67" i="17" l="1"/>
  <c r="I72" i="17" l="1"/>
  <c r="I41" i="18" l="1"/>
  <c r="I40" i="18" l="1"/>
  <c r="I52" i="18" l="1"/>
  <c r="I27" i="17"/>
  <c r="J27" i="17" s="1"/>
  <c r="I63" i="18" l="1"/>
  <c r="E52" i="18" l="1"/>
  <c r="E63" i="18" s="1"/>
  <c r="I80" i="17" l="1"/>
  <c r="I85" i="17" l="1"/>
  <c r="F38" i="17"/>
  <c r="G38" i="17" s="1"/>
  <c r="I87" i="17" l="1"/>
  <c r="I38" i="17"/>
  <c r="C74" i="17"/>
  <c r="C73" i="17"/>
  <c r="B74" i="17"/>
  <c r="B73" i="17"/>
  <c r="F72" i="17"/>
  <c r="G72" i="17" s="1"/>
  <c r="C41" i="17"/>
  <c r="B41" i="17"/>
  <c r="B38" i="17" s="1"/>
  <c r="C39" i="17"/>
  <c r="D74" i="17" l="1"/>
  <c r="C38" i="17"/>
  <c r="D41" i="17"/>
  <c r="D40" i="17"/>
  <c r="D73" i="17"/>
  <c r="D39" i="17"/>
  <c r="G3" i="17" l="1"/>
  <c r="C54" i="17" l="1"/>
  <c r="I44" i="17" l="1"/>
  <c r="B62" i="18" l="1"/>
  <c r="F81" i="17" l="1"/>
  <c r="G81" i="17" s="1"/>
  <c r="F80" i="17"/>
  <c r="G80" i="17" s="1"/>
  <c r="C52" i="17" l="1"/>
  <c r="B52" i="17"/>
  <c r="B55" i="17" l="1"/>
  <c r="C55" i="17"/>
  <c r="D55" i="17" s="1"/>
  <c r="F20" i="17"/>
  <c r="G20" i="17" s="1"/>
  <c r="B11" i="17" l="1"/>
  <c r="B3" i="17" s="1"/>
  <c r="B8" i="17"/>
  <c r="D8" i="17" l="1"/>
  <c r="C71" i="17"/>
  <c r="B71" i="17"/>
  <c r="D71" i="17" l="1"/>
  <c r="I15" i="17"/>
  <c r="I79" i="17" l="1"/>
  <c r="J79" i="17" s="1"/>
  <c r="C65" i="17" l="1"/>
  <c r="I88" i="17"/>
  <c r="E15" i="17"/>
  <c r="B77" i="17"/>
  <c r="C77" i="17"/>
  <c r="C76" i="17"/>
  <c r="C75" i="17"/>
  <c r="B76" i="17"/>
  <c r="B75" i="17"/>
  <c r="C72" i="17"/>
  <c r="B72" i="17"/>
  <c r="C66" i="17"/>
  <c r="B58" i="17"/>
  <c r="B59" i="17"/>
  <c r="B60" i="17"/>
  <c r="B61" i="17"/>
  <c r="B62" i="17"/>
  <c r="B68" i="17"/>
  <c r="B69" i="17"/>
  <c r="B70" i="17"/>
  <c r="C58" i="17"/>
  <c r="D58" i="17" s="1"/>
  <c r="C59" i="17"/>
  <c r="D59" i="17" s="1"/>
  <c r="C60" i="17"/>
  <c r="D60" i="17" s="1"/>
  <c r="C61" i="17"/>
  <c r="D61" i="17" s="1"/>
  <c r="C62" i="17"/>
  <c r="D62" i="17" s="1"/>
  <c r="C68" i="17"/>
  <c r="C69" i="17"/>
  <c r="C70" i="17"/>
  <c r="B54" i="17"/>
  <c r="C51" i="17"/>
  <c r="C50" i="17"/>
  <c r="B51" i="17"/>
  <c r="B50" i="17"/>
  <c r="C47" i="17"/>
  <c r="C48" i="17"/>
  <c r="C46" i="17"/>
  <c r="B47" i="17"/>
  <c r="B48" i="17"/>
  <c r="B46" i="17"/>
  <c r="C43" i="17"/>
  <c r="B43" i="17"/>
  <c r="C45" i="17"/>
  <c r="B45" i="17"/>
  <c r="C35" i="17"/>
  <c r="C36" i="17"/>
  <c r="B35" i="17"/>
  <c r="B36" i="17"/>
  <c r="C31" i="17"/>
  <c r="C30" i="17"/>
  <c r="B30" i="17"/>
  <c r="C29" i="17"/>
  <c r="B29" i="17"/>
  <c r="C28" i="17"/>
  <c r="B28" i="17"/>
  <c r="C25" i="17"/>
  <c r="C26" i="17"/>
  <c r="C24" i="17"/>
  <c r="C23" i="17"/>
  <c r="C22" i="17"/>
  <c r="C21" i="17"/>
  <c r="C17" i="17"/>
  <c r="C18" i="17"/>
  <c r="C19" i="17"/>
  <c r="B17" i="17"/>
  <c r="B18" i="17"/>
  <c r="B19" i="17"/>
  <c r="C16" i="17"/>
  <c r="B16" i="17"/>
  <c r="C11" i="17"/>
  <c r="C14" i="17"/>
  <c r="C13" i="17"/>
  <c r="D36" i="17" l="1"/>
  <c r="D35" i="17"/>
  <c r="D68" i="17"/>
  <c r="D19" i="17"/>
  <c r="D17" i="17"/>
  <c r="D18" i="17"/>
  <c r="D47" i="17"/>
  <c r="D30" i="17"/>
  <c r="D29" i="17"/>
  <c r="D48" i="17"/>
  <c r="D69" i="17"/>
  <c r="D76" i="17"/>
  <c r="D51" i="17"/>
  <c r="D31" i="17"/>
  <c r="D75" i="17"/>
  <c r="D70" i="17"/>
  <c r="B65" i="17"/>
  <c r="D65" i="17" s="1"/>
  <c r="B66" i="17"/>
  <c r="D66" i="17" s="1"/>
  <c r="E81" i="17"/>
  <c r="D49" i="17"/>
  <c r="D38" i="17"/>
  <c r="D43" i="17"/>
  <c r="C53" i="17"/>
  <c r="D53" i="17" s="1"/>
  <c r="F44" i="17"/>
  <c r="G44" i="17" s="1"/>
  <c r="D45" i="17"/>
  <c r="I66" i="18"/>
  <c r="I67" i="18" s="1"/>
  <c r="D52" i="17"/>
  <c r="D72" i="17"/>
  <c r="D77" i="17"/>
  <c r="B44" i="17"/>
  <c r="D46" i="17"/>
  <c r="D54" i="17"/>
  <c r="D50" i="17"/>
  <c r="D28" i="17"/>
  <c r="C64" i="17"/>
  <c r="D64" i="17" s="1"/>
  <c r="D16" i="17"/>
  <c r="C44" i="17" l="1"/>
  <c r="C81" i="17"/>
  <c r="C80" i="17"/>
  <c r="C88" i="17" l="1"/>
  <c r="C87" i="17"/>
  <c r="D44" i="17"/>
  <c r="D4" i="17" l="1"/>
  <c r="D11" i="17"/>
  <c r="H66" i="18" l="1"/>
  <c r="J66" i="18" s="1"/>
  <c r="C55" i="18"/>
  <c r="C46" i="18"/>
  <c r="D46" i="18" s="1"/>
  <c r="D44" i="18"/>
  <c r="D43" i="18"/>
  <c r="C41" i="18" l="1"/>
  <c r="B41" i="18"/>
  <c r="C53" i="18"/>
  <c r="D53" i="18" s="1"/>
  <c r="B40" i="18" l="1"/>
  <c r="B52" i="18" s="1"/>
  <c r="D41" i="18"/>
  <c r="C40" i="18"/>
  <c r="C52" i="18" s="1"/>
  <c r="C63" i="18" s="1"/>
  <c r="D52" i="18" l="1"/>
  <c r="D40" i="18"/>
  <c r="B63" i="18" l="1"/>
  <c r="I83" i="17"/>
  <c r="H67" i="18" l="1"/>
  <c r="J67" i="18" s="1"/>
  <c r="F88" i="17" l="1"/>
  <c r="C15" i="17" l="1"/>
  <c r="C20" i="17"/>
  <c r="F27" i="17" l="1"/>
  <c r="F79" i="17" l="1"/>
  <c r="F66" i="18" s="1"/>
  <c r="C27" i="17"/>
  <c r="C79" i="17" s="1"/>
  <c r="C83" i="17" l="1"/>
  <c r="F87" i="17"/>
  <c r="B13" i="17" l="1"/>
  <c r="D13" i="17" s="1"/>
  <c r="B14" i="17"/>
  <c r="D14" i="17" s="1"/>
  <c r="B24" i="17" l="1"/>
  <c r="D24" i="17" s="1"/>
  <c r="B22" i="17"/>
  <c r="D22" i="17" s="1"/>
  <c r="B21" i="17"/>
  <c r="D21" i="17" s="1"/>
  <c r="B20" i="17"/>
  <c r="D20" i="17" s="1"/>
  <c r="B26" i="17"/>
  <c r="D26" i="17" s="1"/>
  <c r="B23" i="17"/>
  <c r="D23" i="17" s="1"/>
  <c r="B25" i="17"/>
  <c r="D25" i="17" s="1"/>
  <c r="D3" i="17" l="1"/>
  <c r="B81" i="17"/>
  <c r="D81" i="17" s="1"/>
  <c r="B80" i="17"/>
  <c r="B15" i="17"/>
  <c r="B86" i="17" l="1"/>
  <c r="B87" i="17"/>
  <c r="D80" i="17"/>
  <c r="D15" i="17"/>
  <c r="B88" i="17" l="1"/>
  <c r="E88" i="17"/>
  <c r="G52" i="18" l="1"/>
  <c r="F63" i="18" l="1"/>
  <c r="G63" i="18" s="1"/>
  <c r="F83" i="17" l="1"/>
  <c r="F67" i="18"/>
  <c r="D63" i="18" l="1"/>
  <c r="C67" i="18"/>
  <c r="E37" i="17"/>
  <c r="E27" i="17" s="1"/>
  <c r="G27" i="17" l="1"/>
  <c r="E79" i="17"/>
  <c r="G79" i="17" l="1"/>
  <c r="E83" i="17"/>
  <c r="E66" i="18"/>
  <c r="E67" i="18" s="1"/>
  <c r="D27" i="17"/>
  <c r="B79" i="17"/>
  <c r="B67" i="18" l="1"/>
  <c r="B83" i="17"/>
  <c r="D79" i="17"/>
</calcChain>
</file>

<file path=xl/sharedStrings.xml><?xml version="1.0" encoding="utf-8"?>
<sst xmlns="http://schemas.openxmlformats.org/spreadsheetml/2006/main" count="169" uniqueCount="132">
  <si>
    <t>ВСЕГО  РАСХОДОВ:</t>
  </si>
  <si>
    <t xml:space="preserve">БАЛАНС  </t>
  </si>
  <si>
    <t>- начисления</t>
  </si>
  <si>
    <t>ИТОГО ДОХОДОВ:</t>
  </si>
  <si>
    <t>Источники финансирования дефицита:</t>
  </si>
  <si>
    <t>1.ОБЩЕГОСУДАРСТВЕННЫЕ ВОПРОСЫ</t>
  </si>
  <si>
    <t>Государственное управление</t>
  </si>
  <si>
    <t>Транспорт</t>
  </si>
  <si>
    <t>- заработная плата</t>
  </si>
  <si>
    <t>Связь и информатика</t>
  </si>
  <si>
    <t>ДОХОДЫ</t>
  </si>
  <si>
    <t>БЕЗВОЗМЕЗДНЫЕ ПОСТУПЛЕНИЯ</t>
  </si>
  <si>
    <t>ДОХОДЫ ОТ ПРЕДПРИН. ДЕЯТЕЛЬНОСТИ</t>
  </si>
  <si>
    <t xml:space="preserve"> - единый налог на вмененный доход</t>
  </si>
  <si>
    <t xml:space="preserve"> - единый сельхоз. налог</t>
  </si>
  <si>
    <t>СОЦКУЛЬТСФЕРА</t>
  </si>
  <si>
    <t>Резервный фонд (нераспределенный)</t>
  </si>
  <si>
    <t>- остаток на начало отчетного периода</t>
  </si>
  <si>
    <t>- получено кредитов банков</t>
  </si>
  <si>
    <t>- погашено кредитов банков</t>
  </si>
  <si>
    <t>- погашено бюджетных кредитов</t>
  </si>
  <si>
    <t>- остаток на конец отчетного периода</t>
  </si>
  <si>
    <t>Судебная система</t>
  </si>
  <si>
    <t xml:space="preserve"> - прочие неналоговые доходы</t>
  </si>
  <si>
    <t xml:space="preserve"> - невыясненные поступления</t>
  </si>
  <si>
    <t>2.НАЦИОНАЛЬНАЯ ОБОРОНА</t>
  </si>
  <si>
    <t>Мобилизационная и вневойсковая подготовка</t>
  </si>
  <si>
    <t>Мобилизационная подготовка экономики</t>
  </si>
  <si>
    <t>3.ПРАВООХРАНИТЕЛЬНАЯ ДЕЯТЕЛЬНОСТЬ</t>
  </si>
  <si>
    <t>4.НАЦИОНАЛЬНАЯ ЭКОНОМИКА</t>
  </si>
  <si>
    <t>5.ЖИЛИЩНО-КОММУНАЛЬНОЕ ХОЗ-ВО</t>
  </si>
  <si>
    <t>6.ОХРАНА ОКРУЖАЮЩЕЙ СРЕДЫ</t>
  </si>
  <si>
    <t xml:space="preserve">- оплата труда </t>
  </si>
  <si>
    <t>7.ОБРАЗОВАНИЕ</t>
  </si>
  <si>
    <t>8.КУЛЬТУРА</t>
  </si>
  <si>
    <t>Пенсионное обеспечение</t>
  </si>
  <si>
    <t>Почетные граждане</t>
  </si>
  <si>
    <t>Выезд из районов Крайнего Севера</t>
  </si>
  <si>
    <t>Поддержка малоимущим и многодетным семьям</t>
  </si>
  <si>
    <t>РАСХОДЫ</t>
  </si>
  <si>
    <t xml:space="preserve"> - доходы от реализации имущества</t>
  </si>
  <si>
    <t xml:space="preserve"> - доходы от продажи земельных участков</t>
  </si>
  <si>
    <t>НАЛОГОВЫЕ И НЕНАЛОГОВЫЕ ДОХОДЫ</t>
  </si>
  <si>
    <t>15. Безвозм. поступления по предприн. деят.</t>
  </si>
  <si>
    <t xml:space="preserve"> - дотации</t>
  </si>
  <si>
    <t xml:space="preserve"> - субсидии</t>
  </si>
  <si>
    <t xml:space="preserve"> - субвенции</t>
  </si>
  <si>
    <t xml:space="preserve"> - иные межбюджетные трансферты</t>
  </si>
  <si>
    <t>Дорожное хозяйство</t>
  </si>
  <si>
    <t>Общеэкономические вопросы (гос.полн.)</t>
  </si>
  <si>
    <t>Гос.полномочия по социальной политике</t>
  </si>
  <si>
    <t>в том числе: оплата труда</t>
  </si>
  <si>
    <t xml:space="preserve">                     начисления</t>
  </si>
  <si>
    <t xml:space="preserve"> - земельный налог</t>
  </si>
  <si>
    <t xml:space="preserve"> - налог на доходы с физических лиц</t>
  </si>
  <si>
    <t xml:space="preserve"> - налог на имущество физических лиц</t>
  </si>
  <si>
    <t xml:space="preserve"> - арендная плата за земли</t>
  </si>
  <si>
    <t xml:space="preserve"> - доходы от сдачи в аренду имущества</t>
  </si>
  <si>
    <t>15. Рыночные продажи товаров и услуг</t>
  </si>
  <si>
    <t>Жилье - молодым</t>
  </si>
  <si>
    <t>Переселение из неперспективных поселков</t>
  </si>
  <si>
    <t>Другие вопросы в области нац. безопасности</t>
  </si>
  <si>
    <t>- предоставление кредитов юр.лицам (Вихоревка)</t>
  </si>
  <si>
    <t>- получено бюджетных кредитов</t>
  </si>
  <si>
    <t>Передача полномочий</t>
  </si>
  <si>
    <t>Обеспеч.проведения выборов и референдумов</t>
  </si>
  <si>
    <t>Благотворительный марофон "Помоги ребенку"</t>
  </si>
  <si>
    <t>Водные ресурсы</t>
  </si>
  <si>
    <t>Благотворительный марофон "Помощь гражданам"</t>
  </si>
  <si>
    <t>Резервный фонд (профинансированный)</t>
  </si>
  <si>
    <t xml:space="preserve">- возврат кредита юридическим лицам </t>
  </si>
  <si>
    <t>9.ЗДРАВООХРАНЕНИЕ</t>
  </si>
  <si>
    <t>10.СОЦИАЛЬНАЯ ПОЛИТИКА</t>
  </si>
  <si>
    <t>12.ОБСЛУЖИВАНИЕ ДОЛГА</t>
  </si>
  <si>
    <t>13.МЕЖБЮДЖЕТНЫЕ ТРАНСФЕРТЫ</t>
  </si>
  <si>
    <t xml:space="preserve"> - налог, взимаемый в связи с применением патентной системы налогообложения</t>
  </si>
  <si>
    <t>Другие вопросы в области нац.экономики</t>
  </si>
  <si>
    <t xml:space="preserve"> - налог, взимаемый в связи с применением упрощенной системы налогообложения</t>
  </si>
  <si>
    <t>Другие общегосударственные вопросы</t>
  </si>
  <si>
    <t>Консолидированный бюджет</t>
  </si>
  <si>
    <t>Исполнено</t>
  </si>
  <si>
    <t>% исполнения</t>
  </si>
  <si>
    <t>Районный бюджет</t>
  </si>
  <si>
    <t>Бюджеты поселений</t>
  </si>
  <si>
    <t>План</t>
  </si>
  <si>
    <t>Налоги на прибыль, доходы</t>
  </si>
  <si>
    <t>Доходы от уплаты акцизов</t>
  </si>
  <si>
    <t>Налоги на совокупный доход</t>
  </si>
  <si>
    <t>Налоги на имущество</t>
  </si>
  <si>
    <t>Государственная пошлина</t>
  </si>
  <si>
    <t>Задолженность по отменённым налогам</t>
  </si>
  <si>
    <t>Доходы от имущ, находящ. в гос. и муницип. собственности</t>
  </si>
  <si>
    <t xml:space="preserve"> - доходы от перечисления части прибыли МУП, остающейся после уплаты налогов и обязательных платежей</t>
  </si>
  <si>
    <t>Платежи за польз.природными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</si>
  <si>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</si>
  <si>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</si>
  <si>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</si>
  <si>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От других бюджетов бюджетной системы</t>
  </si>
  <si>
    <t>Прочие безвозмездные поступления</t>
  </si>
  <si>
    <t>Возврат остатков МБТ прошлых лет</t>
  </si>
  <si>
    <t xml:space="preserve">ДЕФИЦИТ БЮДЖЕТА </t>
  </si>
  <si>
    <t xml:space="preserve"> -  доходы от оказания платных услуг </t>
  </si>
  <si>
    <t xml:space="preserve"> - плата за негативное воздейств. на окруж. среду</t>
  </si>
  <si>
    <t xml:space="preserve"> -  доходы от  компенсации затрат государства</t>
  </si>
  <si>
    <t>Штрафы, санкции, возмещение ущерба</t>
  </si>
  <si>
    <t>НЕНАЛОГОВЫЕ ДОХОДЫ</t>
  </si>
  <si>
    <t>НАЛОГОВЫЕ ДОХОДЫ</t>
  </si>
  <si>
    <t>руб.</t>
  </si>
  <si>
    <t xml:space="preserve">Молодежная политика </t>
  </si>
  <si>
    <t>Жилищное хозяйство</t>
  </si>
  <si>
    <t>Коммунальное хозяйство</t>
  </si>
  <si>
    <t>Благоустройство</t>
  </si>
  <si>
    <t>Физическая культура</t>
  </si>
  <si>
    <t>11.ФИЗИЧЕСКАЯ КУЛЬТУРА И СПОРТ</t>
  </si>
  <si>
    <t>Другие вопросы в области физической культуры и спорта</t>
  </si>
  <si>
    <t>Поддержка пострадавшим в результате ЧС</t>
  </si>
  <si>
    <t>Кадровая политика образования</t>
  </si>
  <si>
    <t>Переселение граждан из аварийного жилищного фонда</t>
  </si>
  <si>
    <t>Субсидия на оплату жилых помещений и коммунальных услуг</t>
  </si>
  <si>
    <t>Кадровая политика здравоохранения</t>
  </si>
  <si>
    <t>Гражданская оборона</t>
  </si>
  <si>
    <t>Доходы от возврата остатков МБТ, прошлых лет</t>
  </si>
  <si>
    <t>Обеспечение бесплатным питанием обучающихся,пребывающих на полном гос.обеспечении</t>
  </si>
  <si>
    <t>О.А. Ширгородская</t>
  </si>
  <si>
    <t>Начальник финансового управления АМО "Братский район"</t>
  </si>
  <si>
    <t xml:space="preserve"> - доходы от приватизации имущества</t>
  </si>
  <si>
    <t xml:space="preserve">  - прочие поступления от использования имущества, находящегося в государственной и муниципальной собственности</t>
  </si>
  <si>
    <t>Обеспечение проведения выборов и референдумов</t>
  </si>
  <si>
    <t>- доходы  от платы за увеличение площади земельных участков</t>
  </si>
  <si>
    <t>Лесное хозяйство</t>
  </si>
  <si>
    <t>Справка об исполнении консолидированного бюджета Братского района на 01.06.2022 г.</t>
  </si>
  <si>
    <t>Исп. О.С. Медведева 8(3953)413049, А.В.Скубаева 8(3953)413919, А.А. Распутина 8(3953)411263, Т.С. Степанова  8(3953)417160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</si>
</sst>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0" x14ac:knownFonts="1">
    <font>
      <sz val="10"/>
      <name val="Arial Cyr"/>
      <charset val="204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name val="Arial Cyr"/>
      <family val="2"/>
      <charset val="204"/>
    </font>
    <font>
      <i/>
      <sz val="13"/>
      <name val="Times New Roman"/>
      <family val="1"/>
      <charset val="204"/>
    </font>
    <font>
      <i/>
      <sz val="13"/>
      <name val="Times New Roman"/>
      <family val="1"/>
    </font>
    <font>
      <i/>
      <sz val="13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</font>
    <font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</font>
    <font>
      <b/>
      <sz val="13"/>
      <name val="Arial Cyr"/>
      <family val="2"/>
      <charset val="204"/>
    </font>
    <font>
      <b/>
      <sz val="13"/>
      <name val="Arial Cyr"/>
      <charset val="204"/>
    </font>
    <font>
      <sz val="13"/>
      <color rgb="FFFF0000"/>
      <name val="Arial Cyr"/>
      <charset val="204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1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D9F5"/>
        <bgColor indexed="64"/>
      </patternFill>
    </fill>
    <fill>
      <patternFill patternType="solid">
        <fgColor rgb="FFFEF7D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4" fontId="1" fillId="2" borderId="1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4" fillId="2" borderId="1" xfId="0" quotePrefix="1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4" fontId="2" fillId="0" borderId="1" xfId="0" quotePrefix="1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5" fillId="0" borderId="1" xfId="0" quotePrefix="1" applyNumberFormat="1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4" fillId="4" borderId="1" xfId="0" applyFont="1" applyFill="1" applyBorder="1" applyAlignment="1">
      <alignment horizontal="left" vertical="center"/>
    </xf>
    <xf numFmtId="4" fontId="4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4" fontId="4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2" borderId="1" xfId="0" applyFont="1" applyFill="1" applyBorder="1" applyAlignment="1">
      <alignment wrapText="1"/>
    </xf>
    <xf numFmtId="49" fontId="5" fillId="0" borderId="1" xfId="0" applyNumberFormat="1" applyFont="1" applyBorder="1"/>
    <xf numFmtId="49" fontId="4" fillId="7" borderId="1" xfId="0" applyNumberFormat="1" applyFont="1" applyFill="1" applyBorder="1"/>
    <xf numFmtId="4" fontId="4" fillId="7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3" borderId="1" xfId="0" applyFont="1" applyFill="1" applyBorder="1"/>
    <xf numFmtId="4" fontId="1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2" fillId="0" borderId="0" xfId="0" applyNumberFormat="1" applyFont="1"/>
    <xf numFmtId="3" fontId="2" fillId="0" borderId="0" xfId="0" applyNumberFormat="1" applyFont="1"/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164" fontId="2" fillId="0" borderId="0" xfId="0" applyNumberFormat="1" applyFont="1"/>
    <xf numFmtId="165" fontId="2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9" fillId="0" borderId="0" xfId="0" applyFont="1"/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1" fontId="4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2" fillId="0" borderId="0" xfId="0" applyNumberFormat="1" applyFont="1"/>
    <xf numFmtId="4" fontId="11" fillId="0" borderId="1" xfId="0" quotePrefix="1" applyNumberFormat="1" applyFont="1" applyBorder="1" applyAlignment="1">
      <alignment horizontal="center" vertical="center"/>
    </xf>
    <xf numFmtId="4" fontId="1" fillId="5" borderId="1" xfId="0" quotePrefix="1" applyNumberFormat="1" applyFont="1" applyFill="1" applyBorder="1" applyAlignment="1">
      <alignment horizontal="center" vertical="center"/>
    </xf>
    <xf numFmtId="4" fontId="10" fillId="0" borderId="1" xfId="0" quotePrefix="1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5" borderId="1" xfId="0" quotePrefix="1" applyNumberFormat="1" applyFont="1" applyFill="1" applyBorder="1" applyAlignment="1">
      <alignment horizontal="center" vertical="center"/>
    </xf>
    <xf numFmtId="0" fontId="13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17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8" fillId="0" borderId="0" xfId="0" applyNumberFormat="1" applyFont="1"/>
    <xf numFmtId="165" fontId="1" fillId="7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5" fillId="0" borderId="1" xfId="0" quotePrefix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4" fontId="5" fillId="0" borderId="3" xfId="0" quotePrefix="1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4" fillId="5" borderId="1" xfId="0" quotePrefix="1" applyNumberFormat="1" applyFont="1" applyFill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4" fontId="23" fillId="4" borderId="1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3" borderId="3" xfId="0" applyNumberFormat="1" applyFont="1" applyFill="1" applyBorder="1" applyAlignment="1">
      <alignment horizontal="center" vertical="center"/>
    </xf>
    <xf numFmtId="4" fontId="2" fillId="6" borderId="1" xfId="0" quotePrefix="1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" fontId="24" fillId="6" borderId="1" xfId="0" quotePrefix="1" applyNumberFormat="1" applyFont="1" applyFill="1" applyBorder="1" applyAlignment="1">
      <alignment horizontal="center" vertical="center"/>
    </xf>
    <xf numFmtId="4" fontId="24" fillId="6" borderId="1" xfId="0" applyNumberFormat="1" applyFont="1" applyFill="1" applyBorder="1" applyAlignment="1">
      <alignment horizontal="center" vertical="center"/>
    </xf>
    <xf numFmtId="4" fontId="5" fillId="6" borderId="1" xfId="0" quotePrefix="1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4" fontId="2" fillId="0" borderId="1" xfId="0" quotePrefix="1" applyNumberFormat="1" applyFont="1" applyFill="1" applyBorder="1" applyAlignment="1">
      <alignment horizontal="center" vertical="center"/>
    </xf>
    <xf numFmtId="0" fontId="2" fillId="8" borderId="1" xfId="0" applyFont="1" applyFill="1" applyBorder="1"/>
    <xf numFmtId="164" fontId="10" fillId="0" borderId="0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2" fillId="9" borderId="1" xfId="0" applyFont="1" applyFill="1" applyBorder="1"/>
    <xf numFmtId="49" fontId="2" fillId="9" borderId="1" xfId="0" applyNumberFormat="1" applyFont="1" applyFill="1" applyBorder="1"/>
    <xf numFmtId="0" fontId="4" fillId="9" borderId="1" xfId="0" applyFont="1" applyFill="1" applyBorder="1" applyAlignment="1">
      <alignment horizontal="left" vertical="center"/>
    </xf>
    <xf numFmtId="4" fontId="4" fillId="9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165" fontId="4" fillId="9" borderId="1" xfId="0" applyNumberFormat="1" applyFont="1" applyFill="1" applyBorder="1" applyAlignment="1">
      <alignment horizontal="center" vertical="center"/>
    </xf>
    <xf numFmtId="49" fontId="10" fillId="10" borderId="1" xfId="0" quotePrefix="1" applyNumberFormat="1" applyFont="1" applyFill="1" applyBorder="1" applyAlignment="1">
      <alignment horizontal="left" vertical="center"/>
    </xf>
    <xf numFmtId="4" fontId="10" fillId="10" borderId="1" xfId="0" quotePrefix="1" applyNumberFormat="1" applyFont="1" applyFill="1" applyBorder="1" applyAlignment="1">
      <alignment horizontal="center" vertical="center"/>
    </xf>
    <xf numFmtId="164" fontId="10" fillId="10" borderId="1" xfId="0" applyNumberFormat="1" applyFont="1" applyFill="1" applyBorder="1" applyAlignment="1">
      <alignment horizontal="center" vertical="center"/>
    </xf>
    <xf numFmtId="4" fontId="10" fillId="10" borderId="1" xfId="0" applyNumberFormat="1" applyFont="1" applyFill="1" applyBorder="1" applyAlignment="1">
      <alignment horizontal="center" vertical="center"/>
    </xf>
    <xf numFmtId="165" fontId="10" fillId="10" borderId="1" xfId="0" applyNumberFormat="1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/>
    </xf>
    <xf numFmtId="0" fontId="10" fillId="10" borderId="1" xfId="0" quotePrefix="1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165" fontId="24" fillId="5" borderId="1" xfId="0" applyNumberFormat="1" applyFont="1" applyFill="1" applyBorder="1" applyAlignment="1">
      <alignment horizontal="center" vertical="center"/>
    </xf>
    <xf numFmtId="165" fontId="2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4" fontId="1" fillId="11" borderId="1" xfId="0" applyNumberFormat="1" applyFont="1" applyFill="1" applyBorder="1" applyAlignment="1">
      <alignment horizontal="center" vertical="center"/>
    </xf>
    <xf numFmtId="165" fontId="1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/>
    <xf numFmtId="4" fontId="4" fillId="11" borderId="1" xfId="0" applyNumberFormat="1" applyFont="1" applyFill="1" applyBorder="1" applyAlignment="1">
      <alignment horizontal="center" vertical="center"/>
    </xf>
    <xf numFmtId="4" fontId="1" fillId="11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EF7D0"/>
      <color rgb="FFF1D9F5"/>
      <color rgb="FFD5DCF9"/>
      <color rgb="FFE3FAD4"/>
      <color rgb="FFE5EAE4"/>
      <color rgb="FFFFCCFF"/>
      <color rgb="FFFF99FF"/>
      <color rgb="FFFFCCCC"/>
      <color rgb="FFB4EAE5"/>
      <color rgb="FFFDF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295"/>
  <sheetViews>
    <sheetView zoomScale="93" zoomScaleNormal="93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64" sqref="A64:XFD71"/>
    </sheetView>
  </sheetViews>
  <sheetFormatPr defaultRowHeight="16.5" x14ac:dyDescent="0.25"/>
  <cols>
    <col min="1" max="1" width="63.42578125" style="22" bestFit="1" customWidth="1"/>
    <col min="2" max="3" width="19.28515625" style="22" customWidth="1"/>
    <col min="4" max="4" width="14.85546875" style="107" customWidth="1"/>
    <col min="5" max="6" width="19.28515625" style="22" customWidth="1"/>
    <col min="7" max="9" width="17.85546875" style="22" customWidth="1"/>
    <col min="10" max="10" width="14.5703125" style="22" customWidth="1"/>
    <col min="11" max="12" width="9.140625" style="22"/>
    <col min="13" max="13" width="16.7109375" style="22" customWidth="1"/>
    <col min="14" max="16384" width="9.140625" style="22"/>
  </cols>
  <sheetData>
    <row r="1" spans="1:31" ht="58.5" customHeight="1" x14ac:dyDescent="0.25">
      <c r="A1" s="170" t="s">
        <v>130</v>
      </c>
      <c r="B1" s="170"/>
      <c r="C1" s="170"/>
      <c r="D1" s="170"/>
      <c r="E1" s="170"/>
      <c r="F1" s="170"/>
      <c r="G1" s="170"/>
      <c r="H1" s="170"/>
      <c r="I1" s="170"/>
      <c r="J1" s="170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7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4" t="s">
        <v>107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25.5" customHeight="1" x14ac:dyDescent="0.25">
      <c r="A3" s="171" t="s">
        <v>10</v>
      </c>
      <c r="B3" s="171" t="s">
        <v>79</v>
      </c>
      <c r="C3" s="172"/>
      <c r="D3" s="172"/>
      <c r="E3" s="173" t="s">
        <v>82</v>
      </c>
      <c r="F3" s="174"/>
      <c r="G3" s="175"/>
      <c r="H3" s="173" t="s">
        <v>83</v>
      </c>
      <c r="I3" s="174"/>
      <c r="J3" s="175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31" ht="45.75" customHeight="1" x14ac:dyDescent="0.25">
      <c r="A4" s="171"/>
      <c r="B4" s="136" t="s">
        <v>84</v>
      </c>
      <c r="C4" s="137" t="s">
        <v>80</v>
      </c>
      <c r="D4" s="136" t="s">
        <v>81</v>
      </c>
      <c r="E4" s="136" t="s">
        <v>84</v>
      </c>
      <c r="F4" s="137" t="s">
        <v>80</v>
      </c>
      <c r="G4" s="136" t="s">
        <v>81</v>
      </c>
      <c r="H4" s="136" t="s">
        <v>84</v>
      </c>
      <c r="I4" s="137" t="s">
        <v>80</v>
      </c>
      <c r="J4" s="136" t="s">
        <v>81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31" ht="27" customHeight="1" x14ac:dyDescent="0.25">
      <c r="A5" s="25" t="s">
        <v>42</v>
      </c>
      <c r="B5" s="26">
        <f>E5+H5</f>
        <v>649106700</v>
      </c>
      <c r="C5" s="26">
        <f>F5+I5</f>
        <v>277129878.05000001</v>
      </c>
      <c r="D5" s="81">
        <f>C5/B5*100</f>
        <v>42.694040602261538</v>
      </c>
      <c r="E5" s="13">
        <f>E6+E20</f>
        <v>484005000</v>
      </c>
      <c r="F5" s="13">
        <f>F6+F20</f>
        <v>207515746.23000002</v>
      </c>
      <c r="G5" s="27">
        <f>F5/E5*100</f>
        <v>42.874711259181211</v>
      </c>
      <c r="H5" s="13">
        <f>H6+H20</f>
        <v>165101700</v>
      </c>
      <c r="I5" s="13">
        <f>I6+I20</f>
        <v>69614131.820000008</v>
      </c>
      <c r="J5" s="27">
        <f>I5/H5*100</f>
        <v>42.164394321802867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31" ht="21.75" customHeight="1" x14ac:dyDescent="0.25">
      <c r="A6" s="25" t="s">
        <v>106</v>
      </c>
      <c r="B6" s="26">
        <f>B7+B9+B10+B15+B18</f>
        <v>558114600</v>
      </c>
      <c r="C6" s="38">
        <f t="shared" ref="B6:C39" si="0">F6+I6</f>
        <v>229794240.58000001</v>
      </c>
      <c r="D6" s="81">
        <f>C6/B6*100</f>
        <v>41.173307521430189</v>
      </c>
      <c r="E6" s="26">
        <f>E7+E9+E10+E15+E18</f>
        <v>401127400</v>
      </c>
      <c r="F6" s="26">
        <f>F7+F9+F10+F15+F18+F19</f>
        <v>166361377.77000001</v>
      </c>
      <c r="G6" s="27">
        <f t="shared" ref="G6:G63" si="1">F6/E6*100</f>
        <v>41.473451519392597</v>
      </c>
      <c r="H6" s="26">
        <f>H7+H9+H10+H15+H18+H19</f>
        <v>156987200</v>
      </c>
      <c r="I6" s="26">
        <f>I7+I9+I10+I15+I18+I19</f>
        <v>63432862.810000002</v>
      </c>
      <c r="J6" s="27">
        <f t="shared" ref="J6:J69" si="2">I6/H6*100</f>
        <v>40.406391610271413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31" ht="18.75" customHeight="1" x14ac:dyDescent="0.25">
      <c r="A7" s="28" t="s">
        <v>85</v>
      </c>
      <c r="B7" s="29">
        <f t="shared" si="0"/>
        <v>432485600</v>
      </c>
      <c r="C7" s="29">
        <f t="shared" si="0"/>
        <v>175198678.74000001</v>
      </c>
      <c r="D7" s="81">
        <f t="shared" ref="D7:D36" si="3">C7/B7*100</f>
        <v>40.509713789314603</v>
      </c>
      <c r="E7" s="1">
        <f t="shared" ref="E7:F7" si="4">SUM(E8)</f>
        <v>341871200</v>
      </c>
      <c r="F7" s="1">
        <f t="shared" si="4"/>
        <v>139141253.65000001</v>
      </c>
      <c r="G7" s="27">
        <f t="shared" si="1"/>
        <v>40.699905008084919</v>
      </c>
      <c r="H7" s="1">
        <f>SUM(H8)</f>
        <v>90614400</v>
      </c>
      <c r="I7" s="1">
        <f>SUM(I8)</f>
        <v>36057425.090000004</v>
      </c>
      <c r="J7" s="27">
        <f t="shared" si="2"/>
        <v>39.792157857912215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31" ht="22.5" customHeight="1" x14ac:dyDescent="0.25">
      <c r="A8" s="31" t="s">
        <v>54</v>
      </c>
      <c r="B8" s="32">
        <f t="shared" si="0"/>
        <v>432485600</v>
      </c>
      <c r="C8" s="32">
        <f>F8+I8</f>
        <v>175198678.74000001</v>
      </c>
      <c r="D8" s="163">
        <f t="shared" si="3"/>
        <v>40.509713789314603</v>
      </c>
      <c r="E8" s="14">
        <v>341871200</v>
      </c>
      <c r="F8" s="2">
        <v>139141253.65000001</v>
      </c>
      <c r="G8" s="27">
        <f t="shared" si="1"/>
        <v>40.699905008084919</v>
      </c>
      <c r="H8" s="14">
        <v>90614400</v>
      </c>
      <c r="I8" s="2">
        <v>36057425.090000004</v>
      </c>
      <c r="J8" s="27">
        <f t="shared" si="2"/>
        <v>39.792157857912215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31" ht="22.5" customHeight="1" x14ac:dyDescent="0.25">
      <c r="A9" s="28" t="s">
        <v>86</v>
      </c>
      <c r="B9" s="29">
        <f t="shared" si="0"/>
        <v>48406200</v>
      </c>
      <c r="C9" s="29">
        <f t="shared" si="0"/>
        <v>21593831.91</v>
      </c>
      <c r="D9" s="81">
        <f t="shared" si="3"/>
        <v>44.609640727840649</v>
      </c>
      <c r="E9" s="1">
        <v>14163800</v>
      </c>
      <c r="F9" s="1">
        <v>6293854.3099999996</v>
      </c>
      <c r="G9" s="27">
        <f t="shared" si="1"/>
        <v>44.436198689617193</v>
      </c>
      <c r="H9" s="1">
        <v>34242400</v>
      </c>
      <c r="I9" s="1">
        <v>15299977.6</v>
      </c>
      <c r="J9" s="27">
        <f t="shared" si="2"/>
        <v>44.681382146111254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31" ht="16.5" customHeight="1" x14ac:dyDescent="0.25">
      <c r="A10" s="28" t="s">
        <v>87</v>
      </c>
      <c r="B10" s="29">
        <f t="shared" si="0"/>
        <v>41928200</v>
      </c>
      <c r="C10" s="29">
        <f t="shared" si="0"/>
        <v>18651449.240000002</v>
      </c>
      <c r="D10" s="81">
        <f t="shared" si="3"/>
        <v>44.484259376744056</v>
      </c>
      <c r="E10" s="1">
        <f>SUM(E11:E14)</f>
        <v>40592400</v>
      </c>
      <c r="F10" s="1">
        <f>SUM(F11:F14)</f>
        <v>17273680.210000001</v>
      </c>
      <c r="G10" s="27">
        <f t="shared" si="1"/>
        <v>42.553976138390439</v>
      </c>
      <c r="H10" s="1">
        <f>H11+H12+H13+H14</f>
        <v>1335800</v>
      </c>
      <c r="I10" s="1">
        <f>SUM(I11:I14)</f>
        <v>1377769.03</v>
      </c>
      <c r="J10" s="27">
        <f t="shared" si="2"/>
        <v>103.14186480011978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31" ht="33" customHeight="1" x14ac:dyDescent="0.25">
      <c r="A11" s="33" t="s">
        <v>77</v>
      </c>
      <c r="B11" s="32">
        <f t="shared" si="0"/>
        <v>29864400</v>
      </c>
      <c r="C11" s="32">
        <f t="shared" si="0"/>
        <v>11502238.300000001</v>
      </c>
      <c r="D11" s="163">
        <f t="shared" si="3"/>
        <v>38.514881598157011</v>
      </c>
      <c r="E11" s="15">
        <v>29864400</v>
      </c>
      <c r="F11" s="3">
        <v>11502238.300000001</v>
      </c>
      <c r="G11" s="27">
        <f t="shared" si="1"/>
        <v>38.514881598157011</v>
      </c>
      <c r="H11" s="15">
        <v>0</v>
      </c>
      <c r="I11" s="3">
        <v>0</v>
      </c>
      <c r="J11" s="27">
        <v>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31" ht="19.5" customHeight="1" x14ac:dyDescent="0.25">
      <c r="A12" s="34" t="s">
        <v>13</v>
      </c>
      <c r="B12" s="32">
        <f t="shared" si="0"/>
        <v>0</v>
      </c>
      <c r="C12" s="32">
        <f>F12+I12</f>
        <v>-35539.65</v>
      </c>
      <c r="D12" s="163">
        <v>0</v>
      </c>
      <c r="E12" s="7">
        <v>0</v>
      </c>
      <c r="F12" s="4">
        <v>-35539.65</v>
      </c>
      <c r="G12" s="27">
        <v>0</v>
      </c>
      <c r="H12" s="7">
        <v>0</v>
      </c>
      <c r="I12" s="4">
        <v>0</v>
      </c>
      <c r="J12" s="27">
        <v>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31" ht="22.5" customHeight="1" x14ac:dyDescent="0.25">
      <c r="A13" s="34" t="s">
        <v>14</v>
      </c>
      <c r="B13" s="32">
        <f t="shared" si="0"/>
        <v>2763800</v>
      </c>
      <c r="C13" s="32">
        <f t="shared" si="0"/>
        <v>2755538.1</v>
      </c>
      <c r="D13" s="163">
        <f t="shared" si="3"/>
        <v>99.701067371010936</v>
      </c>
      <c r="E13" s="4">
        <v>1428000</v>
      </c>
      <c r="F13" s="2">
        <v>1377769.07</v>
      </c>
      <c r="G13" s="27">
        <f t="shared" si="1"/>
        <v>96.482427871148474</v>
      </c>
      <c r="H13" s="4">
        <v>1335800</v>
      </c>
      <c r="I13" s="2">
        <v>1377769.03</v>
      </c>
      <c r="J13" s="27">
        <f t="shared" si="2"/>
        <v>103.14186480011978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31" ht="40.5" customHeight="1" x14ac:dyDescent="0.25">
      <c r="A14" s="33" t="s">
        <v>75</v>
      </c>
      <c r="B14" s="32">
        <f t="shared" si="0"/>
        <v>9300000</v>
      </c>
      <c r="C14" s="32">
        <f t="shared" si="0"/>
        <v>4429212.49</v>
      </c>
      <c r="D14" s="163">
        <f t="shared" si="3"/>
        <v>47.625940752688173</v>
      </c>
      <c r="E14" s="4">
        <v>9300000</v>
      </c>
      <c r="F14" s="2">
        <v>4429212.49</v>
      </c>
      <c r="G14" s="27">
        <f t="shared" si="1"/>
        <v>47.625940752688173</v>
      </c>
      <c r="H14" s="4">
        <v>0</v>
      </c>
      <c r="I14" s="2">
        <v>0</v>
      </c>
      <c r="J14" s="27">
        <v>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1" ht="20.25" customHeight="1" x14ac:dyDescent="0.25">
      <c r="A15" s="28" t="s">
        <v>88</v>
      </c>
      <c r="B15" s="29">
        <f t="shared" si="0"/>
        <v>30458300</v>
      </c>
      <c r="C15" s="29">
        <f t="shared" si="0"/>
        <v>10610772.4</v>
      </c>
      <c r="D15" s="81">
        <f t="shared" si="3"/>
        <v>34.837047372965664</v>
      </c>
      <c r="E15" s="1">
        <f>E16+E17</f>
        <v>0</v>
      </c>
      <c r="F15" s="1">
        <f>F16+F17</f>
        <v>9561.31</v>
      </c>
      <c r="G15" s="27">
        <v>0</v>
      </c>
      <c r="H15" s="1">
        <f>H16+H17</f>
        <v>30458300</v>
      </c>
      <c r="I15" s="1">
        <f>I16+I17</f>
        <v>10601211.09</v>
      </c>
      <c r="J15" s="27">
        <f t="shared" si="2"/>
        <v>34.805655896750636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31" x14ac:dyDescent="0.25">
      <c r="A16" s="31" t="s">
        <v>55</v>
      </c>
      <c r="B16" s="32">
        <f t="shared" si="0"/>
        <v>8302100</v>
      </c>
      <c r="C16" s="32">
        <f t="shared" si="0"/>
        <v>1298275.76</v>
      </c>
      <c r="D16" s="163">
        <f t="shared" si="3"/>
        <v>15.637920044326133</v>
      </c>
      <c r="E16" s="14">
        <v>0</v>
      </c>
      <c r="F16" s="5">
        <v>140.88999999999999</v>
      </c>
      <c r="G16" s="27">
        <v>0</v>
      </c>
      <c r="H16" s="14">
        <v>8302100</v>
      </c>
      <c r="I16" s="5">
        <v>1298134.8700000001</v>
      </c>
      <c r="J16" s="27">
        <f t="shared" si="2"/>
        <v>15.636223003818312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5.75" customHeight="1" x14ac:dyDescent="0.25">
      <c r="A17" s="31" t="s">
        <v>53</v>
      </c>
      <c r="B17" s="32">
        <f t="shared" si="0"/>
        <v>22156200</v>
      </c>
      <c r="C17" s="32">
        <f t="shared" si="0"/>
        <v>9312496.6400000006</v>
      </c>
      <c r="D17" s="163">
        <f t="shared" si="3"/>
        <v>42.031109305747378</v>
      </c>
      <c r="E17" s="4">
        <v>0</v>
      </c>
      <c r="F17" s="5">
        <v>9420.42</v>
      </c>
      <c r="G17" s="27">
        <v>0</v>
      </c>
      <c r="H17" s="4">
        <v>22156200</v>
      </c>
      <c r="I17" s="5">
        <v>9303076.2200000007</v>
      </c>
      <c r="J17" s="27">
        <f t="shared" si="2"/>
        <v>41.988591094140695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21" customHeight="1" x14ac:dyDescent="0.25">
      <c r="A18" s="28" t="s">
        <v>89</v>
      </c>
      <c r="B18" s="29">
        <f t="shared" si="0"/>
        <v>4836300</v>
      </c>
      <c r="C18" s="29">
        <f t="shared" si="0"/>
        <v>3739508.29</v>
      </c>
      <c r="D18" s="81">
        <f t="shared" si="3"/>
        <v>77.321677522072662</v>
      </c>
      <c r="E18" s="16">
        <v>4500000</v>
      </c>
      <c r="F18" s="6">
        <v>3643028.29</v>
      </c>
      <c r="G18" s="27">
        <f t="shared" si="1"/>
        <v>80.956184222222234</v>
      </c>
      <c r="H18" s="16">
        <v>336300</v>
      </c>
      <c r="I18" s="6">
        <v>96480</v>
      </c>
      <c r="J18" s="27">
        <f t="shared" si="2"/>
        <v>28.688670829616413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21" hidden="1" customHeight="1" x14ac:dyDescent="0.25">
      <c r="A19" s="28" t="s">
        <v>90</v>
      </c>
      <c r="B19" s="29">
        <f t="shared" si="0"/>
        <v>0</v>
      </c>
      <c r="C19" s="29">
        <f>F19+I19</f>
        <v>0</v>
      </c>
      <c r="D19" s="81" t="e">
        <f t="shared" si="3"/>
        <v>#DIV/0!</v>
      </c>
      <c r="E19" s="1">
        <v>0</v>
      </c>
      <c r="F19" s="1">
        <v>0</v>
      </c>
      <c r="G19" s="27" t="e">
        <f t="shared" si="1"/>
        <v>#DIV/0!</v>
      </c>
      <c r="H19" s="1">
        <v>0</v>
      </c>
      <c r="I19" s="1">
        <v>0</v>
      </c>
      <c r="J19" s="27" t="e">
        <f t="shared" si="2"/>
        <v>#DIV/0!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7.25" customHeight="1" x14ac:dyDescent="0.25">
      <c r="A20" s="37" t="s">
        <v>105</v>
      </c>
      <c r="B20" s="38">
        <f>B26+B21+B28+B31+B36+B37</f>
        <v>90992100</v>
      </c>
      <c r="C20" s="38">
        <f t="shared" si="0"/>
        <v>47335637.469999999</v>
      </c>
      <c r="D20" s="81">
        <f>C20/B20*100</f>
        <v>52.021700202545048</v>
      </c>
      <c r="E20" s="38">
        <f>E26+E21+E28+E31+E36+E37</f>
        <v>82877600</v>
      </c>
      <c r="F20" s="38">
        <f>F26+F21+F28+F31+F36+F37</f>
        <v>41154368.460000001</v>
      </c>
      <c r="G20" s="27">
        <f t="shared" si="1"/>
        <v>49.656805288763188</v>
      </c>
      <c r="H20" s="38">
        <f>H26+H21+H28+H31+H36+H37</f>
        <v>8114500</v>
      </c>
      <c r="I20" s="38">
        <f>I26+I21+I28+I31+I36+I37</f>
        <v>6181269.0099999998</v>
      </c>
      <c r="J20" s="27">
        <f t="shared" si="2"/>
        <v>76.175599359171855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38.25" customHeight="1" x14ac:dyDescent="0.25">
      <c r="A21" s="39" t="s">
        <v>91</v>
      </c>
      <c r="B21" s="29">
        <f t="shared" si="0"/>
        <v>35542000</v>
      </c>
      <c r="C21" s="29">
        <f t="shared" si="0"/>
        <v>21186648.719999999</v>
      </c>
      <c r="D21" s="81">
        <f>C21/B21*100</f>
        <v>59.610175904563611</v>
      </c>
      <c r="E21" s="1">
        <f>SUM(E22:E25)</f>
        <v>30035000</v>
      </c>
      <c r="F21" s="1">
        <f>SUM(F22:F25)</f>
        <v>17664053.919999998</v>
      </c>
      <c r="G21" s="27">
        <f t="shared" si="1"/>
        <v>58.811566239387368</v>
      </c>
      <c r="H21" s="1">
        <f>SUM(H22:H25)</f>
        <v>5507000</v>
      </c>
      <c r="I21" s="1">
        <f>SUM(I22:I25)</f>
        <v>3522594.8</v>
      </c>
      <c r="J21" s="27">
        <f t="shared" si="2"/>
        <v>63.965767205374981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22.5" customHeight="1" x14ac:dyDescent="0.25">
      <c r="A22" s="36" t="s">
        <v>56</v>
      </c>
      <c r="B22" s="32">
        <f t="shared" si="0"/>
        <v>27919500</v>
      </c>
      <c r="C22" s="32">
        <f t="shared" si="0"/>
        <v>17166696.169999998</v>
      </c>
      <c r="D22" s="163">
        <f t="shared" si="3"/>
        <v>61.486402586006193</v>
      </c>
      <c r="E22" s="14">
        <v>23690000</v>
      </c>
      <c r="F22" s="2">
        <v>14323359.369999999</v>
      </c>
      <c r="G22" s="27">
        <f t="shared" si="1"/>
        <v>60.461626720135072</v>
      </c>
      <c r="H22" s="14">
        <v>4229500</v>
      </c>
      <c r="I22" s="2">
        <f>1317847.27+1525489.53</f>
        <v>2843336.8</v>
      </c>
      <c r="J22" s="27">
        <f t="shared" si="2"/>
        <v>67.226310438586111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22.5" customHeight="1" x14ac:dyDescent="0.25">
      <c r="A23" s="36" t="s">
        <v>57</v>
      </c>
      <c r="B23" s="32">
        <f t="shared" si="0"/>
        <v>5272500</v>
      </c>
      <c r="C23" s="32">
        <f t="shared" si="0"/>
        <v>2857837.4</v>
      </c>
      <c r="D23" s="163">
        <f t="shared" si="3"/>
        <v>54.202700806069224</v>
      </c>
      <c r="E23" s="14">
        <v>5045000</v>
      </c>
      <c r="F23" s="2">
        <v>2795703.42</v>
      </c>
      <c r="G23" s="27">
        <f t="shared" si="1"/>
        <v>55.415330426164523</v>
      </c>
      <c r="H23" s="130">
        <v>227500</v>
      </c>
      <c r="I23" s="2">
        <v>62133.98</v>
      </c>
      <c r="J23" s="27">
        <f t="shared" si="2"/>
        <v>27.311639560439559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ht="48" customHeight="1" x14ac:dyDescent="0.25">
      <c r="A24" s="40" t="s">
        <v>92</v>
      </c>
      <c r="B24" s="32">
        <f t="shared" si="0"/>
        <v>550000</v>
      </c>
      <c r="C24" s="32">
        <f t="shared" si="0"/>
        <v>183290</v>
      </c>
      <c r="D24" s="163">
        <f t="shared" si="3"/>
        <v>33.325454545454548</v>
      </c>
      <c r="E24" s="14">
        <v>500000</v>
      </c>
      <c r="F24" s="2">
        <v>183290</v>
      </c>
      <c r="G24" s="27">
        <f t="shared" si="1"/>
        <v>36.658000000000001</v>
      </c>
      <c r="H24" s="14">
        <v>50000</v>
      </c>
      <c r="I24" s="2">
        <v>0</v>
      </c>
      <c r="J24" s="27">
        <f t="shared" si="2"/>
        <v>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ht="48.75" customHeight="1" x14ac:dyDescent="0.25">
      <c r="A25" s="40" t="s">
        <v>126</v>
      </c>
      <c r="B25" s="32">
        <f t="shared" si="0"/>
        <v>1800000</v>
      </c>
      <c r="C25" s="32">
        <f t="shared" si="0"/>
        <v>978825.15</v>
      </c>
      <c r="D25" s="163">
        <f t="shared" si="3"/>
        <v>54.379175000000004</v>
      </c>
      <c r="E25" s="14">
        <v>800000</v>
      </c>
      <c r="F25" s="2">
        <v>361701.13</v>
      </c>
      <c r="G25" s="27">
        <f t="shared" si="1"/>
        <v>45.212641250000004</v>
      </c>
      <c r="H25" s="14">
        <v>1000000</v>
      </c>
      <c r="I25" s="2">
        <v>617124.02</v>
      </c>
      <c r="J25" s="27">
        <f t="shared" si="2"/>
        <v>61.712401999999997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21" customHeight="1" x14ac:dyDescent="0.25">
      <c r="A26" s="28" t="s">
        <v>93</v>
      </c>
      <c r="B26" s="29">
        <f t="shared" si="0"/>
        <v>4872000</v>
      </c>
      <c r="C26" s="29">
        <f t="shared" si="0"/>
        <v>1959825.83</v>
      </c>
      <c r="D26" s="81">
        <f t="shared" si="3"/>
        <v>40.226310139573073</v>
      </c>
      <c r="E26" s="1">
        <f t="shared" ref="E26:F26" si="5">SUM(E27)</f>
        <v>4872000</v>
      </c>
      <c r="F26" s="1">
        <f t="shared" si="5"/>
        <v>1959825.83</v>
      </c>
      <c r="G26" s="27">
        <f t="shared" si="1"/>
        <v>40.226310139573073</v>
      </c>
      <c r="H26" s="1">
        <f t="shared" ref="H26:I26" si="6">SUM(H27)</f>
        <v>0</v>
      </c>
      <c r="I26" s="1">
        <f t="shared" si="6"/>
        <v>0</v>
      </c>
      <c r="J26" s="27">
        <v>0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8" customHeight="1" x14ac:dyDescent="0.25">
      <c r="A27" s="31" t="s">
        <v>102</v>
      </c>
      <c r="B27" s="32">
        <f t="shared" si="0"/>
        <v>4872000</v>
      </c>
      <c r="C27" s="32">
        <f t="shared" si="0"/>
        <v>1959825.83</v>
      </c>
      <c r="D27" s="163">
        <f t="shared" si="3"/>
        <v>40.226310139573073</v>
      </c>
      <c r="E27" s="14">
        <v>4872000</v>
      </c>
      <c r="F27" s="2">
        <v>1959825.83</v>
      </c>
      <c r="G27" s="27">
        <f t="shared" si="1"/>
        <v>40.226310139573073</v>
      </c>
      <c r="H27" s="14">
        <v>0</v>
      </c>
      <c r="I27" s="2">
        <v>0</v>
      </c>
      <c r="J27" s="27">
        <v>0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36" customHeight="1" x14ac:dyDescent="0.25">
      <c r="A28" s="35" t="s">
        <v>94</v>
      </c>
      <c r="B28" s="29">
        <f>E28+H28</f>
        <v>46762600</v>
      </c>
      <c r="C28" s="29">
        <f t="shared" si="0"/>
        <v>19923507.209999997</v>
      </c>
      <c r="D28" s="81">
        <f t="shared" si="3"/>
        <v>42.605644703245751</v>
      </c>
      <c r="E28" s="1">
        <f>SUM(E29:E30)</f>
        <v>44927000</v>
      </c>
      <c r="F28" s="1">
        <f>SUM(F29:F30)</f>
        <v>19186599.669999998</v>
      </c>
      <c r="G28" s="27">
        <f t="shared" si="1"/>
        <v>42.706167048767995</v>
      </c>
      <c r="H28" s="1">
        <f>SUM(H29:H30)</f>
        <v>1835600</v>
      </c>
      <c r="I28" s="1">
        <f>SUM(I29:I30)</f>
        <v>736907.54</v>
      </c>
      <c r="J28" s="27">
        <f t="shared" si="2"/>
        <v>40.145322510350837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24.75" customHeight="1" x14ac:dyDescent="0.25">
      <c r="A29" s="36" t="s">
        <v>101</v>
      </c>
      <c r="B29" s="32">
        <f t="shared" si="0"/>
        <v>45938000</v>
      </c>
      <c r="C29" s="32">
        <f t="shared" si="0"/>
        <v>19461637.789999999</v>
      </c>
      <c r="D29" s="163">
        <f t="shared" si="3"/>
        <v>42.365008903304449</v>
      </c>
      <c r="E29" s="4">
        <v>44527000</v>
      </c>
      <c r="F29" s="2">
        <v>19066064.899999999</v>
      </c>
      <c r="G29" s="27">
        <f t="shared" si="1"/>
        <v>42.81910952904979</v>
      </c>
      <c r="H29" s="83">
        <v>1411000</v>
      </c>
      <c r="I29" s="2">
        <v>395572.89</v>
      </c>
      <c r="J29" s="27">
        <f t="shared" si="2"/>
        <v>28.034931963146704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9.5" customHeight="1" x14ac:dyDescent="0.25">
      <c r="A30" s="40" t="s">
        <v>103</v>
      </c>
      <c r="B30" s="32">
        <f t="shared" si="0"/>
        <v>824600</v>
      </c>
      <c r="C30" s="32">
        <f t="shared" si="0"/>
        <v>461869.42000000004</v>
      </c>
      <c r="D30" s="163">
        <f t="shared" si="3"/>
        <v>56.011329129274799</v>
      </c>
      <c r="E30" s="14">
        <v>400000</v>
      </c>
      <c r="F30" s="2">
        <v>120534.77</v>
      </c>
      <c r="G30" s="27">
        <f t="shared" si="1"/>
        <v>30.133692500000002</v>
      </c>
      <c r="H30" s="130">
        <v>424600</v>
      </c>
      <c r="I30" s="2">
        <v>341334.65</v>
      </c>
      <c r="J30" s="27">
        <f t="shared" si="2"/>
        <v>80.389696184644379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34.5" customHeight="1" x14ac:dyDescent="0.25">
      <c r="A31" s="39" t="s">
        <v>95</v>
      </c>
      <c r="B31" s="110">
        <f>SUM(B32:B35)</f>
        <v>1097000</v>
      </c>
      <c r="C31" s="110">
        <f>SUM(C32:C35)</f>
        <v>1046248.47</v>
      </c>
      <c r="D31" s="163">
        <f t="shared" si="3"/>
        <v>95.373607110300824</v>
      </c>
      <c r="E31" s="110">
        <f>SUM(E32:E35)</f>
        <v>758000</v>
      </c>
      <c r="F31" s="110">
        <f>SUM(F32:F35)</f>
        <v>639053.48</v>
      </c>
      <c r="G31" s="27">
        <f t="shared" si="1"/>
        <v>84.307846965699213</v>
      </c>
      <c r="H31" s="8">
        <f>SUM(H32:H34)</f>
        <v>339000</v>
      </c>
      <c r="I31" s="8">
        <f>SUM(I32:I34)</f>
        <v>407194.99</v>
      </c>
      <c r="J31" s="27">
        <f t="shared" si="2"/>
        <v>120.1165162241888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9.5" customHeight="1" x14ac:dyDescent="0.25">
      <c r="A32" s="40" t="s">
        <v>125</v>
      </c>
      <c r="B32" s="32">
        <f t="shared" si="0"/>
        <v>0</v>
      </c>
      <c r="C32" s="32">
        <f t="shared" si="0"/>
        <v>0</v>
      </c>
      <c r="D32" s="163">
        <v>0</v>
      </c>
      <c r="E32" s="85">
        <v>0</v>
      </c>
      <c r="F32" s="108">
        <v>0</v>
      </c>
      <c r="G32" s="27">
        <v>0</v>
      </c>
      <c r="H32" s="85">
        <v>0</v>
      </c>
      <c r="I32" s="108">
        <v>0</v>
      </c>
      <c r="J32" s="27">
        <v>0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22.5" customHeight="1" x14ac:dyDescent="0.25">
      <c r="A33" s="40" t="s">
        <v>40</v>
      </c>
      <c r="B33" s="32">
        <f t="shared" si="0"/>
        <v>200000</v>
      </c>
      <c r="C33" s="32">
        <f t="shared" si="0"/>
        <v>260635.04</v>
      </c>
      <c r="D33" s="163">
        <f t="shared" si="3"/>
        <v>130.31752</v>
      </c>
      <c r="E33" s="14">
        <v>200000</v>
      </c>
      <c r="F33" s="2">
        <v>260635.04</v>
      </c>
      <c r="G33" s="27">
        <f t="shared" si="1"/>
        <v>130.31752</v>
      </c>
      <c r="H33" s="14">
        <v>0</v>
      </c>
      <c r="I33" s="2">
        <v>0</v>
      </c>
      <c r="J33" s="27">
        <v>0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22.5" customHeight="1" x14ac:dyDescent="0.25">
      <c r="A34" s="40" t="s">
        <v>41</v>
      </c>
      <c r="B34" s="32">
        <f t="shared" si="0"/>
        <v>839000</v>
      </c>
      <c r="C34" s="32">
        <f t="shared" si="0"/>
        <v>736725.87</v>
      </c>
      <c r="D34" s="163">
        <f t="shared" si="3"/>
        <v>87.809996424314662</v>
      </c>
      <c r="E34" s="14">
        <v>500000</v>
      </c>
      <c r="F34" s="2">
        <v>329530.88</v>
      </c>
      <c r="G34" s="27">
        <f t="shared" si="1"/>
        <v>65.906176000000002</v>
      </c>
      <c r="H34" s="130">
        <v>339000</v>
      </c>
      <c r="I34" s="2">
        <v>407194.99</v>
      </c>
      <c r="J34" s="27">
        <f t="shared" si="2"/>
        <v>120.1165162241888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36.75" customHeight="1" x14ac:dyDescent="0.25">
      <c r="A35" s="40" t="s">
        <v>128</v>
      </c>
      <c r="B35" s="32">
        <f t="shared" si="0"/>
        <v>58000</v>
      </c>
      <c r="C35" s="32">
        <f t="shared" si="0"/>
        <v>48887.56</v>
      </c>
      <c r="D35" s="163">
        <f t="shared" si="3"/>
        <v>84.288896551724136</v>
      </c>
      <c r="E35" s="14">
        <v>58000</v>
      </c>
      <c r="F35" s="2">
        <v>48887.56</v>
      </c>
      <c r="G35" s="27">
        <f t="shared" si="1"/>
        <v>84.288896551724136</v>
      </c>
      <c r="H35" s="14">
        <v>0</v>
      </c>
      <c r="I35" s="2">
        <v>0</v>
      </c>
      <c r="J35" s="27">
        <v>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21" customHeight="1" x14ac:dyDescent="0.25">
      <c r="A36" s="28" t="s">
        <v>104</v>
      </c>
      <c r="B36" s="29">
        <f t="shared" si="0"/>
        <v>2698600</v>
      </c>
      <c r="C36" s="29">
        <f t="shared" si="0"/>
        <v>1841642.46</v>
      </c>
      <c r="D36" s="163">
        <f t="shared" si="3"/>
        <v>68.244365967538727</v>
      </c>
      <c r="E36" s="1">
        <v>2285600</v>
      </c>
      <c r="F36" s="1">
        <v>1718961.34</v>
      </c>
      <c r="G36" s="27">
        <f t="shared" si="1"/>
        <v>75.208319040952048</v>
      </c>
      <c r="H36" s="1">
        <v>413000</v>
      </c>
      <c r="I36" s="1">
        <v>122681.12</v>
      </c>
      <c r="J36" s="27">
        <f t="shared" si="2"/>
        <v>29.704871670702175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21" customHeight="1" x14ac:dyDescent="0.25">
      <c r="A37" s="28" t="s">
        <v>96</v>
      </c>
      <c r="B37" s="29">
        <f t="shared" si="0"/>
        <v>19900</v>
      </c>
      <c r="C37" s="29">
        <f t="shared" si="0"/>
        <v>1377764.78</v>
      </c>
      <c r="D37" s="163">
        <f>C37/B37*100</f>
        <v>6923.4411055276378</v>
      </c>
      <c r="E37" s="1">
        <f>E38+E39</f>
        <v>0</v>
      </c>
      <c r="F37" s="1">
        <f>F38+F39</f>
        <v>-14125.779999999999</v>
      </c>
      <c r="G37" s="27">
        <v>0</v>
      </c>
      <c r="H37" s="1">
        <f>H38+H39</f>
        <v>19900</v>
      </c>
      <c r="I37" s="1">
        <f>I38+I39</f>
        <v>1391890.56</v>
      </c>
      <c r="J37" s="27">
        <f t="shared" si="2"/>
        <v>6994.4249246231157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22.5" customHeight="1" x14ac:dyDescent="0.25">
      <c r="A38" s="41" t="s">
        <v>24</v>
      </c>
      <c r="B38" s="32">
        <f t="shared" si="0"/>
        <v>0</v>
      </c>
      <c r="C38" s="32">
        <f t="shared" si="0"/>
        <v>991972.15999999992</v>
      </c>
      <c r="D38" s="163">
        <v>0</v>
      </c>
      <c r="E38" s="18">
        <v>0</v>
      </c>
      <c r="F38" s="9">
        <v>1191.94</v>
      </c>
      <c r="G38" s="27">
        <v>0</v>
      </c>
      <c r="H38" s="18">
        <v>0</v>
      </c>
      <c r="I38" s="9">
        <v>990780.22</v>
      </c>
      <c r="J38" s="27">
        <v>0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22.5" customHeight="1" x14ac:dyDescent="0.25">
      <c r="A39" s="41" t="s">
        <v>23</v>
      </c>
      <c r="B39" s="32">
        <f t="shared" si="0"/>
        <v>19900</v>
      </c>
      <c r="C39" s="32">
        <f t="shared" si="0"/>
        <v>385792.62000000005</v>
      </c>
      <c r="D39" s="163">
        <f>C39/B39*100</f>
        <v>1938.6563819095479</v>
      </c>
      <c r="E39" s="18">
        <v>0</v>
      </c>
      <c r="F39" s="10">
        <v>-15317.72</v>
      </c>
      <c r="G39" s="27">
        <v>0</v>
      </c>
      <c r="H39" s="18">
        <v>19900</v>
      </c>
      <c r="I39" s="10">
        <v>401110.34</v>
      </c>
      <c r="J39" s="27">
        <f t="shared" si="2"/>
        <v>2015.6298492462313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26.25" customHeight="1" x14ac:dyDescent="0.25">
      <c r="A40" s="164" t="s">
        <v>11</v>
      </c>
      <c r="B40" s="165">
        <f>B41+B48+B46+B47</f>
        <v>2105670673.74</v>
      </c>
      <c r="C40" s="165">
        <f>C41+C48+C46+C47</f>
        <v>1135788128.8799999</v>
      </c>
      <c r="D40" s="166">
        <f>C40/B40*100</f>
        <v>53.939495052313326</v>
      </c>
      <c r="E40" s="165">
        <f>E41+E48+E46+E47</f>
        <v>1999517226.5899999</v>
      </c>
      <c r="F40" s="165">
        <f>F41+F48+F46+F47</f>
        <v>1105348685.05</v>
      </c>
      <c r="G40" s="166">
        <f t="shared" si="1"/>
        <v>55.280778297423048</v>
      </c>
      <c r="H40" s="165">
        <f>H41+H48+H46+H47</f>
        <v>468714290.87</v>
      </c>
      <c r="I40" s="165">
        <f>I41+I48+I46+I47</f>
        <v>235349287.26000002</v>
      </c>
      <c r="J40" s="27">
        <f t="shared" si="2"/>
        <v>50.211673047808816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22.5" customHeight="1" x14ac:dyDescent="0.25">
      <c r="A41" s="43" t="s">
        <v>97</v>
      </c>
      <c r="B41" s="20">
        <f>SUM(B42:B45)</f>
        <v>2092129659.9000001</v>
      </c>
      <c r="C41" s="20">
        <f>SUM(C42:C45)</f>
        <v>1132270753.8499999</v>
      </c>
      <c r="D41" s="81">
        <f t="shared" ref="D41:D53" si="7">C41/B41*100</f>
        <v>54.120486676916592</v>
      </c>
      <c r="E41" s="20">
        <f>SUM(E42:E45)</f>
        <v>1989581212.74</v>
      </c>
      <c r="F41" s="20">
        <f>SUM(F42:F45)</f>
        <v>1103436310.01</v>
      </c>
      <c r="G41" s="27">
        <f t="shared" si="1"/>
        <v>55.460732285985749</v>
      </c>
      <c r="H41" s="20">
        <f>SUM(H42:H45)</f>
        <v>465109290.88</v>
      </c>
      <c r="I41" s="20">
        <f>SUM(I42:I45)</f>
        <v>233744287.27000001</v>
      </c>
      <c r="J41" s="27">
        <f t="shared" si="2"/>
        <v>50.255776836396706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22.5" customHeight="1" x14ac:dyDescent="0.25">
      <c r="A42" s="138" t="s">
        <v>44</v>
      </c>
      <c r="B42" s="32">
        <v>124872900</v>
      </c>
      <c r="C42" s="32">
        <v>99626450</v>
      </c>
      <c r="D42" s="81">
        <f t="shared" si="7"/>
        <v>79.782282624973078</v>
      </c>
      <c r="E42" s="4">
        <v>124872900</v>
      </c>
      <c r="F42" s="2">
        <v>99626450</v>
      </c>
      <c r="G42" s="27">
        <f t="shared" si="1"/>
        <v>79.782282624973078</v>
      </c>
      <c r="H42" s="4">
        <v>338759900</v>
      </c>
      <c r="I42" s="2">
        <v>196387140</v>
      </c>
      <c r="J42" s="27">
        <f t="shared" si="2"/>
        <v>57.972369220796203</v>
      </c>
      <c r="K42" s="21"/>
      <c r="L42" s="21"/>
      <c r="M42" s="44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22.5" customHeight="1" x14ac:dyDescent="0.25">
      <c r="A43" s="138" t="s">
        <v>45</v>
      </c>
      <c r="B43" s="32">
        <f t="shared" ref="B43:C44" si="8">E43+H43</f>
        <v>421294259.89999998</v>
      </c>
      <c r="C43" s="32">
        <f t="shared" si="8"/>
        <v>131480115.80999999</v>
      </c>
      <c r="D43" s="81">
        <f t="shared" si="7"/>
        <v>31.208617900753882</v>
      </c>
      <c r="E43" s="4">
        <v>317388290.74000001</v>
      </c>
      <c r="F43" s="2">
        <v>110640028.56999999</v>
      </c>
      <c r="G43" s="27">
        <f t="shared" si="1"/>
        <v>34.859518072339583</v>
      </c>
      <c r="H43" s="4">
        <v>103905969.16</v>
      </c>
      <c r="I43" s="2">
        <v>20840087.239999998</v>
      </c>
      <c r="J43" s="27">
        <f t="shared" si="2"/>
        <v>20.056679523299874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22.5" customHeight="1" x14ac:dyDescent="0.25">
      <c r="A44" s="138" t="s">
        <v>46</v>
      </c>
      <c r="B44" s="32">
        <f t="shared" si="8"/>
        <v>1479852500</v>
      </c>
      <c r="C44" s="32">
        <f t="shared" si="8"/>
        <v>865052602.22000003</v>
      </c>
      <c r="D44" s="81">
        <f t="shared" si="7"/>
        <v>58.4553259341725</v>
      </c>
      <c r="E44" s="4">
        <v>1472358500</v>
      </c>
      <c r="F44" s="2">
        <v>862463186.62</v>
      </c>
      <c r="G44" s="27">
        <f t="shared" si="1"/>
        <v>58.576982889697035</v>
      </c>
      <c r="H44" s="4">
        <v>7494000</v>
      </c>
      <c r="I44" s="2">
        <v>2589415.6</v>
      </c>
      <c r="J44" s="27">
        <f t="shared" si="2"/>
        <v>34.553183880437679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8" customHeight="1" x14ac:dyDescent="0.25">
      <c r="A45" s="138" t="s">
        <v>47</v>
      </c>
      <c r="B45" s="32">
        <v>66110000</v>
      </c>
      <c r="C45" s="32">
        <v>36111585.82</v>
      </c>
      <c r="D45" s="81">
        <f t="shared" si="7"/>
        <v>54.623484828316435</v>
      </c>
      <c r="E45" s="4">
        <v>74961522</v>
      </c>
      <c r="F45" s="2">
        <v>30706644.82</v>
      </c>
      <c r="G45" s="27">
        <f t="shared" si="1"/>
        <v>40.963208858005842</v>
      </c>
      <c r="H45" s="4">
        <v>14949421.720000001</v>
      </c>
      <c r="I45" s="2">
        <v>13927644.43</v>
      </c>
      <c r="J45" s="27">
        <f t="shared" si="2"/>
        <v>93.165104917516501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22.5" customHeight="1" x14ac:dyDescent="0.25">
      <c r="A46" s="28" t="s">
        <v>98</v>
      </c>
      <c r="B46" s="29">
        <f t="shared" ref="B46:B48" si="9">E46+H46</f>
        <v>20304491.25</v>
      </c>
      <c r="C46" s="29">
        <f t="shared" ref="C46:C61" si="10">F46+I46</f>
        <v>4755000</v>
      </c>
      <c r="D46" s="81">
        <f t="shared" si="7"/>
        <v>23.418464129210822</v>
      </c>
      <c r="E46" s="20">
        <v>16699491.25</v>
      </c>
      <c r="F46" s="11">
        <v>3150000</v>
      </c>
      <c r="G46" s="27">
        <f t="shared" si="1"/>
        <v>18.862850088322304</v>
      </c>
      <c r="H46" s="20">
        <v>3605000</v>
      </c>
      <c r="I46" s="11">
        <v>1605000</v>
      </c>
      <c r="J46" s="27">
        <f t="shared" si="2"/>
        <v>44.521497919556175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22.5" hidden="1" customHeight="1" x14ac:dyDescent="0.25">
      <c r="A47" s="28" t="s">
        <v>121</v>
      </c>
      <c r="B47" s="29">
        <f t="shared" si="9"/>
        <v>0</v>
      </c>
      <c r="C47" s="29">
        <v>0</v>
      </c>
      <c r="D47" s="81" t="e">
        <f t="shared" si="7"/>
        <v>#DIV/0!</v>
      </c>
      <c r="E47" s="20">
        <v>0</v>
      </c>
      <c r="F47" s="11">
        <v>0</v>
      </c>
      <c r="G47" s="27" t="e">
        <f t="shared" si="1"/>
        <v>#DIV/0!</v>
      </c>
      <c r="H47" s="20">
        <v>0</v>
      </c>
      <c r="I47" s="11">
        <v>0</v>
      </c>
      <c r="J47" s="27" t="e">
        <f t="shared" si="2"/>
        <v>#DIV/0!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22.5" customHeight="1" x14ac:dyDescent="0.25">
      <c r="A48" s="28" t="s">
        <v>99</v>
      </c>
      <c r="B48" s="29">
        <f t="shared" si="9"/>
        <v>-6763477.4100000001</v>
      </c>
      <c r="C48" s="29">
        <f t="shared" si="10"/>
        <v>-1237624.97</v>
      </c>
      <c r="D48" s="81">
        <f t="shared" si="7"/>
        <v>18.29864868285263</v>
      </c>
      <c r="E48" s="20">
        <v>-6763477.4000000004</v>
      </c>
      <c r="F48" s="11">
        <v>-1237624.96</v>
      </c>
      <c r="G48" s="27">
        <f t="shared" si="1"/>
        <v>18.29864856205478</v>
      </c>
      <c r="H48" s="20">
        <v>-0.01</v>
      </c>
      <c r="I48" s="11">
        <v>-0.01</v>
      </c>
      <c r="J48" s="27">
        <f t="shared" si="2"/>
        <v>100</v>
      </c>
      <c r="K48" s="45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31" ht="16.5" hidden="1" customHeight="1" x14ac:dyDescent="0.25">
      <c r="A49" s="25" t="s">
        <v>12</v>
      </c>
      <c r="B49" s="26"/>
      <c r="C49" s="26"/>
      <c r="D49" s="81" t="e">
        <f t="shared" si="7"/>
        <v>#DIV/0!</v>
      </c>
      <c r="E49" s="121"/>
      <c r="F49" s="121"/>
      <c r="G49" s="27" t="e">
        <f t="shared" si="1"/>
        <v>#DIV/0!</v>
      </c>
      <c r="H49" s="42"/>
      <c r="I49" s="42"/>
      <c r="J49" s="27" t="e">
        <f t="shared" si="2"/>
        <v>#DIV/0!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31" ht="16.5" hidden="1" customHeight="1" x14ac:dyDescent="0.25">
      <c r="A50" s="46" t="s">
        <v>58</v>
      </c>
      <c r="B50" s="26"/>
      <c r="C50" s="26"/>
      <c r="D50" s="81" t="e">
        <f t="shared" si="7"/>
        <v>#DIV/0!</v>
      </c>
      <c r="E50" s="122"/>
      <c r="F50" s="123"/>
      <c r="G50" s="27" t="e">
        <f t="shared" si="1"/>
        <v>#DIV/0!</v>
      </c>
      <c r="H50" s="19"/>
      <c r="I50" s="12"/>
      <c r="J50" s="27" t="e">
        <f t="shared" si="2"/>
        <v>#DIV/0!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31" hidden="1" x14ac:dyDescent="0.25">
      <c r="A51" s="46" t="s">
        <v>43</v>
      </c>
      <c r="B51" s="26"/>
      <c r="C51" s="26"/>
      <c r="D51" s="81" t="e">
        <f t="shared" si="7"/>
        <v>#DIV/0!</v>
      </c>
      <c r="E51" s="122"/>
      <c r="F51" s="123"/>
      <c r="G51" s="27" t="e">
        <f t="shared" si="1"/>
        <v>#DIV/0!</v>
      </c>
      <c r="H51" s="19"/>
      <c r="I51" s="12"/>
      <c r="J51" s="27" t="e">
        <f t="shared" si="2"/>
        <v>#DIV/0!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31" ht="34.5" customHeight="1" x14ac:dyDescent="0.25">
      <c r="A52" s="164" t="s">
        <v>3</v>
      </c>
      <c r="B52" s="165">
        <f>B5+B40+B49</f>
        <v>2754777373.7399998</v>
      </c>
      <c r="C52" s="165">
        <f>C5+C40+C49</f>
        <v>1412918006.9299998</v>
      </c>
      <c r="D52" s="166">
        <f t="shared" si="7"/>
        <v>51.289734713181701</v>
      </c>
      <c r="E52" s="165">
        <f>E5+E40+E49</f>
        <v>2483522226.5900002</v>
      </c>
      <c r="F52" s="165">
        <f>F5+F40+F49</f>
        <v>1312864431.28</v>
      </c>
      <c r="G52" s="166">
        <f t="shared" si="1"/>
        <v>52.863003085848291</v>
      </c>
      <c r="H52" s="165">
        <f>H5+H40+H49</f>
        <v>633815990.87</v>
      </c>
      <c r="I52" s="165">
        <f>I5+I40+I49</f>
        <v>304963419.08000004</v>
      </c>
      <c r="J52" s="27">
        <f t="shared" si="2"/>
        <v>48.11545045769445</v>
      </c>
      <c r="K52" s="47"/>
      <c r="L52" s="48"/>
      <c r="M52" s="47"/>
      <c r="N52" s="47"/>
      <c r="O52" s="47"/>
      <c r="P52" s="49"/>
      <c r="Q52" s="49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31" ht="18.75" customHeight="1" x14ac:dyDescent="0.25">
      <c r="A53" s="167" t="s">
        <v>100</v>
      </c>
      <c r="B53" s="168">
        <f>E53+H53</f>
        <v>95394857.949999988</v>
      </c>
      <c r="C53" s="168">
        <f t="shared" si="10"/>
        <v>-155569928.15000001</v>
      </c>
      <c r="D53" s="166">
        <f t="shared" si="7"/>
        <v>-163.07999350608605</v>
      </c>
      <c r="E53" s="169">
        <f>E55+E56+E58-E60-E61-E62+E57+E59</f>
        <v>58999171.960000001</v>
      </c>
      <c r="F53" s="169">
        <f>F55+F56+F58-F60-F61-F62+F57+F59</f>
        <v>-130294001.5</v>
      </c>
      <c r="G53" s="166">
        <f t="shared" si="1"/>
        <v>-220.84039007926441</v>
      </c>
      <c r="H53" s="169">
        <f>H55+H56+H58-H60-H61-H62+H57+H59</f>
        <v>36395685.989999995</v>
      </c>
      <c r="I53" s="169">
        <f>I55+I56+I58-I60-I61-I62+I57</f>
        <v>-25275926.650000002</v>
      </c>
      <c r="J53" s="27">
        <f t="shared" si="2"/>
        <v>-69.447589631762312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31" ht="21.75" hidden="1" customHeight="1" x14ac:dyDescent="0.25">
      <c r="A54" s="131" t="s">
        <v>4</v>
      </c>
      <c r="B54" s="32"/>
      <c r="C54" s="32"/>
      <c r="D54" s="81"/>
      <c r="E54" s="4"/>
      <c r="F54" s="2"/>
      <c r="G54" s="27" t="e">
        <f t="shared" si="1"/>
        <v>#DIV/0!</v>
      </c>
      <c r="H54" s="4"/>
      <c r="I54" s="2"/>
      <c r="J54" s="27" t="e">
        <f t="shared" si="2"/>
        <v>#DIV/0!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31" ht="19.5" customHeight="1" x14ac:dyDescent="0.25">
      <c r="A55" s="139" t="s">
        <v>17</v>
      </c>
      <c r="B55" s="32">
        <f>E55+H55</f>
        <v>62122257.950000003</v>
      </c>
      <c r="C55" s="32">
        <f t="shared" si="10"/>
        <v>62122257.950000003</v>
      </c>
      <c r="D55" s="163">
        <f t="shared" ref="D55:D63" si="11">C55/B55*100</f>
        <v>100</v>
      </c>
      <c r="E55" s="4">
        <v>35999171.960000001</v>
      </c>
      <c r="F55" s="2">
        <v>35999171.960000001</v>
      </c>
      <c r="G55" s="27">
        <f t="shared" si="1"/>
        <v>100</v>
      </c>
      <c r="H55" s="4">
        <v>26123085.989999998</v>
      </c>
      <c r="I55" s="4">
        <v>26123085.989999998</v>
      </c>
      <c r="J55" s="27">
        <f t="shared" si="2"/>
        <v>100</v>
      </c>
      <c r="K55" s="109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31" ht="19.5" customHeight="1" x14ac:dyDescent="0.25">
      <c r="A56" s="139" t="s">
        <v>18</v>
      </c>
      <c r="B56" s="32">
        <f>E56+H56</f>
        <v>52351773.460000001</v>
      </c>
      <c r="C56" s="32">
        <f t="shared" si="10"/>
        <v>0</v>
      </c>
      <c r="D56" s="163">
        <f t="shared" si="11"/>
        <v>0</v>
      </c>
      <c r="E56" s="4">
        <v>37537973.460000001</v>
      </c>
      <c r="F56" s="2">
        <v>0</v>
      </c>
      <c r="G56" s="27">
        <f t="shared" si="1"/>
        <v>0</v>
      </c>
      <c r="H56" s="4">
        <v>14813800</v>
      </c>
      <c r="I56" s="2">
        <v>0</v>
      </c>
      <c r="J56" s="27">
        <f t="shared" si="2"/>
        <v>0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31" ht="19.5" hidden="1" customHeight="1" x14ac:dyDescent="0.25">
      <c r="A57" s="139" t="s">
        <v>63</v>
      </c>
      <c r="B57" s="32">
        <f t="shared" ref="B57:B61" si="12">E57+H57</f>
        <v>0</v>
      </c>
      <c r="C57" s="32">
        <f t="shared" si="10"/>
        <v>0</v>
      </c>
      <c r="D57" s="163" t="e">
        <f t="shared" si="11"/>
        <v>#DIV/0!</v>
      </c>
      <c r="E57" s="4"/>
      <c r="F57" s="2"/>
      <c r="G57" s="27" t="e">
        <f t="shared" si="1"/>
        <v>#DIV/0!</v>
      </c>
      <c r="H57" s="4"/>
      <c r="I57" s="2"/>
      <c r="J57" s="27" t="e">
        <f t="shared" si="2"/>
        <v>#DIV/0!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31" ht="19.5" hidden="1" customHeight="1" x14ac:dyDescent="0.25">
      <c r="A58" s="139" t="s">
        <v>62</v>
      </c>
      <c r="B58" s="32">
        <f t="shared" si="12"/>
        <v>0</v>
      </c>
      <c r="C58" s="32">
        <f t="shared" si="10"/>
        <v>0</v>
      </c>
      <c r="D58" s="163" t="e">
        <f t="shared" si="11"/>
        <v>#DIV/0!</v>
      </c>
      <c r="E58" s="4"/>
      <c r="F58" s="2"/>
      <c r="G58" s="27" t="e">
        <f t="shared" si="1"/>
        <v>#DIV/0!</v>
      </c>
      <c r="H58" s="4"/>
      <c r="I58" s="2"/>
      <c r="J58" s="27" t="e">
        <f t="shared" si="2"/>
        <v>#DIV/0!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31" ht="19.5" hidden="1" customHeight="1" x14ac:dyDescent="0.25">
      <c r="A59" s="139" t="s">
        <v>70</v>
      </c>
      <c r="B59" s="32">
        <f t="shared" si="12"/>
        <v>0</v>
      </c>
      <c r="C59" s="32">
        <f t="shared" si="10"/>
        <v>0</v>
      </c>
      <c r="D59" s="163" t="e">
        <f t="shared" si="11"/>
        <v>#DIV/0!</v>
      </c>
      <c r="E59" s="4">
        <v>0</v>
      </c>
      <c r="F59" s="2">
        <v>0</v>
      </c>
      <c r="G59" s="27" t="e">
        <f t="shared" si="1"/>
        <v>#DIV/0!</v>
      </c>
      <c r="H59" s="4">
        <v>0</v>
      </c>
      <c r="I59" s="2">
        <v>0</v>
      </c>
      <c r="J59" s="27" t="e">
        <f t="shared" si="2"/>
        <v>#DIV/0!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31" ht="19.5" customHeight="1" x14ac:dyDescent="0.25">
      <c r="A60" s="139" t="s">
        <v>19</v>
      </c>
      <c r="B60" s="32">
        <f t="shared" si="12"/>
        <v>4541200</v>
      </c>
      <c r="C60" s="32">
        <f t="shared" si="10"/>
        <v>0</v>
      </c>
      <c r="D60" s="163">
        <f t="shared" si="11"/>
        <v>0</v>
      </c>
      <c r="E60" s="4">
        <v>0</v>
      </c>
      <c r="F60" s="2">
        <v>0</v>
      </c>
      <c r="G60" s="27">
        <v>0</v>
      </c>
      <c r="H60" s="4">
        <v>4541200</v>
      </c>
      <c r="I60" s="2">
        <v>0</v>
      </c>
      <c r="J60" s="27">
        <f t="shared" si="2"/>
        <v>0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31" ht="17.25" customHeight="1" x14ac:dyDescent="0.25">
      <c r="A61" s="139" t="s">
        <v>20</v>
      </c>
      <c r="B61" s="32">
        <f t="shared" si="12"/>
        <v>14537973.460000001</v>
      </c>
      <c r="C61" s="32">
        <f t="shared" si="10"/>
        <v>6819050.0199999996</v>
      </c>
      <c r="D61" s="163">
        <f t="shared" si="11"/>
        <v>46.905093332038582</v>
      </c>
      <c r="E61" s="4">
        <v>14537973.460000001</v>
      </c>
      <c r="F61" s="2">
        <v>6819050.0199999996</v>
      </c>
      <c r="G61" s="27">
        <f t="shared" si="1"/>
        <v>46.905093332038582</v>
      </c>
      <c r="H61" s="4">
        <v>0</v>
      </c>
      <c r="I61" s="2">
        <v>0</v>
      </c>
      <c r="J61" s="27">
        <v>0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31" ht="19.5" customHeight="1" x14ac:dyDescent="0.25">
      <c r="A62" s="139" t="s">
        <v>21</v>
      </c>
      <c r="B62" s="32">
        <f>E62+H62</f>
        <v>0</v>
      </c>
      <c r="C62" s="32">
        <f>F62+I62</f>
        <v>210873136.07999998</v>
      </c>
      <c r="D62" s="163">
        <v>0</v>
      </c>
      <c r="E62" s="4">
        <f>E55-35999171.96</f>
        <v>0</v>
      </c>
      <c r="F62" s="2">
        <f>F55+123474951.48</f>
        <v>159474123.44</v>
      </c>
      <c r="G62" s="27">
        <v>0</v>
      </c>
      <c r="H62" s="4">
        <f>H55-26123085.99</f>
        <v>0</v>
      </c>
      <c r="I62" s="2">
        <f>I55+25275926.65</f>
        <v>51399012.640000001</v>
      </c>
      <c r="J62" s="27">
        <v>0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31" ht="22.5" customHeight="1" x14ac:dyDescent="0.25">
      <c r="A63" s="50" t="s">
        <v>1</v>
      </c>
      <c r="B63" s="42">
        <f>B52+B53</f>
        <v>2850172231.6899996</v>
      </c>
      <c r="C63" s="42">
        <f>C52+C53</f>
        <v>1257348078.7799997</v>
      </c>
      <c r="D63" s="81">
        <f t="shared" si="11"/>
        <v>44.114810494608584</v>
      </c>
      <c r="E63" s="42">
        <f>E52+E53</f>
        <v>2542521398.5500002</v>
      </c>
      <c r="F63" s="42">
        <f>F52+F53</f>
        <v>1182570429.78</v>
      </c>
      <c r="G63" s="27">
        <f t="shared" si="1"/>
        <v>46.511719840565348</v>
      </c>
      <c r="H63" s="42">
        <f>H52+H53</f>
        <v>670211676.86000001</v>
      </c>
      <c r="I63" s="42">
        <f>I52+I53</f>
        <v>279687492.43000007</v>
      </c>
      <c r="J63" s="27">
        <f t="shared" si="2"/>
        <v>41.731217477493125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31" hidden="1" x14ac:dyDescent="0.25">
      <c r="A64" s="21"/>
      <c r="B64" s="21"/>
      <c r="C64" s="21"/>
      <c r="D64" s="102"/>
      <c r="E64" s="21"/>
      <c r="F64" s="109"/>
      <c r="G64" s="51"/>
      <c r="H64" s="21"/>
      <c r="I64" s="21"/>
      <c r="J64" s="27" t="e">
        <f t="shared" si="2"/>
        <v>#DIV/0!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s="53" customFormat="1" hidden="1" x14ac:dyDescent="0.25">
      <c r="A65" s="52"/>
      <c r="B65" s="52"/>
      <c r="C65" s="52"/>
      <c r="D65" s="103"/>
      <c r="E65" s="52"/>
      <c r="F65" s="52"/>
      <c r="G65" s="52"/>
      <c r="H65" s="52"/>
      <c r="I65" s="52"/>
      <c r="J65" s="27" t="e">
        <f t="shared" si="2"/>
        <v>#DIV/0!</v>
      </c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</row>
    <row r="66" spans="1:31" s="53" customFormat="1" hidden="1" x14ac:dyDescent="0.25">
      <c r="A66" s="52"/>
      <c r="B66" s="78">
        <f>расходы!B79</f>
        <v>2875962992.3800001</v>
      </c>
      <c r="C66" s="78">
        <f>расходы!C79</f>
        <v>1257348078.78</v>
      </c>
      <c r="D66" s="104"/>
      <c r="E66" s="78">
        <f>расходы!E79</f>
        <v>2566934107.3000002</v>
      </c>
      <c r="F66" s="78">
        <f>расходы!F79</f>
        <v>1182570429.7800002</v>
      </c>
      <c r="G66" s="78"/>
      <c r="H66" s="78">
        <f>расходы!H79</f>
        <v>671589728.79999995</v>
      </c>
      <c r="I66" s="78">
        <f>расходы!I79</f>
        <v>279687492.43000001</v>
      </c>
      <c r="J66" s="27">
        <f t="shared" si="2"/>
        <v>41.645588137529607</v>
      </c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</row>
    <row r="67" spans="1:31" hidden="1" x14ac:dyDescent="0.25">
      <c r="A67" s="21"/>
      <c r="B67" s="78">
        <f>B63-B66</f>
        <v>-25790760.690000534</v>
      </c>
      <c r="C67" s="78">
        <f t="shared" ref="C67:F67" si="13">C63-C66</f>
        <v>0</v>
      </c>
      <c r="D67" s="104"/>
      <c r="E67" s="78">
        <f>E63-E66</f>
        <v>-24412708.75</v>
      </c>
      <c r="F67" s="78">
        <f t="shared" si="13"/>
        <v>0</v>
      </c>
      <c r="G67" s="78"/>
      <c r="H67" s="78">
        <f>H63-H66</f>
        <v>-1378051.939999938</v>
      </c>
      <c r="I67" s="78">
        <f>I63-I66</f>
        <v>0</v>
      </c>
      <c r="J67" s="27">
        <f t="shared" si="2"/>
        <v>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hidden="1" x14ac:dyDescent="0.25">
      <c r="A68" s="21"/>
      <c r="B68" s="73"/>
      <c r="C68" s="73"/>
      <c r="D68" s="105"/>
      <c r="E68" s="73"/>
      <c r="F68" s="73"/>
      <c r="G68" s="73"/>
      <c r="H68" s="73"/>
      <c r="I68" s="73"/>
      <c r="J68" s="27" t="e">
        <f t="shared" si="2"/>
        <v>#DIV/0!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</row>
    <row r="69" spans="1:31" hidden="1" x14ac:dyDescent="0.25">
      <c r="A69" s="21"/>
      <c r="B69" s="21"/>
      <c r="C69" s="21"/>
      <c r="D69" s="102"/>
      <c r="E69" s="45"/>
      <c r="F69" s="21"/>
      <c r="G69" s="21"/>
      <c r="H69" s="21"/>
      <c r="I69" s="21"/>
      <c r="J69" s="27" t="e">
        <f t="shared" si="2"/>
        <v>#DIV/0!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  <row r="70" spans="1:31" hidden="1" x14ac:dyDescent="0.25">
      <c r="A70" s="21"/>
      <c r="B70" s="21"/>
      <c r="C70" s="21"/>
      <c r="D70" s="102"/>
      <c r="E70" s="21"/>
      <c r="F70" s="21"/>
      <c r="G70" s="21"/>
      <c r="H70" s="21"/>
      <c r="I70" s="21"/>
      <c r="J70" s="27" t="e">
        <f t="shared" ref="J70:J71" si="14">I70/H70*100</f>
        <v>#DIV/0!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</row>
    <row r="71" spans="1:31" hidden="1" x14ac:dyDescent="0.25">
      <c r="A71" s="21"/>
      <c r="B71" s="21"/>
      <c r="C71" s="21"/>
      <c r="D71" s="102"/>
      <c r="E71" s="21"/>
      <c r="F71" s="21"/>
      <c r="G71" s="21"/>
      <c r="H71" s="21"/>
      <c r="I71" s="21"/>
      <c r="J71" s="27" t="e">
        <f t="shared" si="14"/>
        <v>#DIV/0!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</row>
    <row r="72" spans="1:31" x14ac:dyDescent="0.25">
      <c r="A72" s="21"/>
      <c r="B72" s="21"/>
      <c r="C72" s="21"/>
      <c r="D72" s="10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</row>
    <row r="73" spans="1:31" x14ac:dyDescent="0.25">
      <c r="A73" s="21"/>
      <c r="B73" s="21"/>
      <c r="C73" s="21"/>
      <c r="D73" s="102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1:31" x14ac:dyDescent="0.25">
      <c r="A74" s="21"/>
      <c r="B74" s="21"/>
      <c r="C74" s="21"/>
      <c r="D74" s="102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1:31" x14ac:dyDescent="0.25">
      <c r="A75" s="21"/>
      <c r="B75" s="21"/>
      <c r="C75" s="21"/>
      <c r="D75" s="10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:31" x14ac:dyDescent="0.25">
      <c r="A76" s="21"/>
      <c r="B76" s="21"/>
      <c r="C76" s="21"/>
      <c r="D76" s="102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x14ac:dyDescent="0.25">
      <c r="A77" s="21"/>
      <c r="B77" s="21"/>
      <c r="C77" s="21"/>
      <c r="D77" s="102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</row>
    <row r="78" spans="1:31" x14ac:dyDescent="0.25">
      <c r="A78" s="21"/>
      <c r="B78" s="21"/>
      <c r="C78" s="21"/>
      <c r="D78" s="102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</row>
    <row r="79" spans="1:31" x14ac:dyDescent="0.25">
      <c r="A79" s="21"/>
      <c r="B79" s="21"/>
      <c r="C79" s="21"/>
      <c r="D79" s="102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</row>
    <row r="80" spans="1:31" x14ac:dyDescent="0.25">
      <c r="A80" s="21"/>
      <c r="B80" s="21"/>
      <c r="C80" s="21"/>
      <c r="D80" s="102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</row>
    <row r="81" spans="1:31" x14ac:dyDescent="0.25">
      <c r="A81" s="21"/>
      <c r="B81" s="21"/>
      <c r="C81" s="21"/>
      <c r="D81" s="102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</row>
    <row r="82" spans="1:31" x14ac:dyDescent="0.25">
      <c r="A82" s="21"/>
      <c r="B82" s="21"/>
      <c r="C82" s="21"/>
      <c r="D82" s="102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x14ac:dyDescent="0.25">
      <c r="A83" s="21"/>
      <c r="B83" s="21"/>
      <c r="C83" s="21"/>
      <c r="D83" s="102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x14ac:dyDescent="0.25">
      <c r="A84" s="21"/>
      <c r="B84" s="21"/>
      <c r="C84" s="21"/>
      <c r="D84" s="102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x14ac:dyDescent="0.25">
      <c r="A85" s="21"/>
      <c r="B85" s="21"/>
      <c r="C85" s="21"/>
      <c r="D85" s="102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x14ac:dyDescent="0.25">
      <c r="A86" s="21"/>
      <c r="B86" s="21"/>
      <c r="C86" s="21"/>
      <c r="D86" s="102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x14ac:dyDescent="0.25">
      <c r="A87" s="21"/>
      <c r="B87" s="21"/>
      <c r="C87" s="21"/>
      <c r="D87" s="102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x14ac:dyDescent="0.25">
      <c r="A88" s="21"/>
      <c r="B88" s="21"/>
      <c r="C88" s="21"/>
      <c r="D88" s="102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x14ac:dyDescent="0.25">
      <c r="A89" s="21"/>
      <c r="B89" s="21"/>
      <c r="C89" s="21"/>
      <c r="D89" s="102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x14ac:dyDescent="0.25">
      <c r="A90" s="21"/>
      <c r="B90" s="21"/>
      <c r="C90" s="21"/>
      <c r="D90" s="102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x14ac:dyDescent="0.25">
      <c r="A91" s="21"/>
      <c r="B91" s="21"/>
      <c r="C91" s="21"/>
      <c r="D91" s="102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x14ac:dyDescent="0.25">
      <c r="A92" s="21"/>
      <c r="B92" s="21"/>
      <c r="C92" s="21"/>
      <c r="D92" s="102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x14ac:dyDescent="0.25">
      <c r="A93" s="21"/>
      <c r="B93" s="21"/>
      <c r="C93" s="21"/>
      <c r="D93" s="102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x14ac:dyDescent="0.25">
      <c r="A94" s="21"/>
      <c r="B94" s="21"/>
      <c r="C94" s="21"/>
      <c r="D94" s="102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x14ac:dyDescent="0.25">
      <c r="A95" s="21"/>
      <c r="B95" s="21"/>
      <c r="C95" s="21"/>
      <c r="D95" s="102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31" x14ac:dyDescent="0.25">
      <c r="A96" s="21"/>
      <c r="B96" s="21"/>
      <c r="C96" s="21"/>
      <c r="D96" s="102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31" x14ac:dyDescent="0.25">
      <c r="A97" s="21"/>
      <c r="B97" s="21"/>
      <c r="C97" s="21"/>
      <c r="D97" s="102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1:31" x14ac:dyDescent="0.25">
      <c r="A98" s="21"/>
      <c r="B98" s="21"/>
      <c r="C98" s="21"/>
      <c r="D98" s="102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</row>
    <row r="99" spans="1:31" x14ac:dyDescent="0.25">
      <c r="A99" s="21"/>
      <c r="B99" s="21"/>
      <c r="C99" s="21"/>
      <c r="D99" s="102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</row>
    <row r="100" spans="1:31" x14ac:dyDescent="0.25">
      <c r="A100" s="21"/>
      <c r="B100" s="21"/>
      <c r="C100" s="21"/>
      <c r="D100" s="102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1:31" x14ac:dyDescent="0.25">
      <c r="A101" s="21"/>
      <c r="B101" s="21"/>
      <c r="C101" s="21"/>
      <c r="D101" s="102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</row>
    <row r="102" spans="1:31" x14ac:dyDescent="0.25">
      <c r="A102" s="21"/>
      <c r="B102" s="21"/>
      <c r="C102" s="21"/>
      <c r="D102" s="10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</row>
    <row r="103" spans="1:31" x14ac:dyDescent="0.25">
      <c r="A103" s="21"/>
      <c r="B103" s="21"/>
      <c r="C103" s="21"/>
      <c r="D103" s="102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</row>
    <row r="104" spans="1:31" x14ac:dyDescent="0.25">
      <c r="A104" s="21"/>
      <c r="B104" s="21"/>
      <c r="C104" s="21"/>
      <c r="D104" s="102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1" x14ac:dyDescent="0.25">
      <c r="A105" s="21"/>
      <c r="B105" s="21"/>
      <c r="C105" s="21"/>
      <c r="D105" s="102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</row>
    <row r="106" spans="1:31" x14ac:dyDescent="0.25">
      <c r="A106" s="21"/>
      <c r="B106" s="21"/>
      <c r="C106" s="21"/>
      <c r="D106" s="102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</row>
    <row r="107" spans="1:31" x14ac:dyDescent="0.25">
      <c r="A107" s="21"/>
      <c r="B107" s="21"/>
      <c r="C107" s="21"/>
      <c r="D107" s="102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</row>
    <row r="108" spans="1:31" x14ac:dyDescent="0.25">
      <c r="A108" s="21"/>
      <c r="B108" s="21"/>
      <c r="C108" s="21"/>
      <c r="D108" s="102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31" x14ac:dyDescent="0.25">
      <c r="A109" s="21"/>
      <c r="B109" s="21"/>
      <c r="C109" s="21"/>
      <c r="D109" s="102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0" spans="1:31" x14ac:dyDescent="0.25">
      <c r="A110" s="21"/>
      <c r="B110" s="21"/>
      <c r="C110" s="21"/>
      <c r="D110" s="102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:31" x14ac:dyDescent="0.25">
      <c r="A111" s="21"/>
      <c r="B111" s="21"/>
      <c r="C111" s="21"/>
      <c r="D111" s="102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x14ac:dyDescent="0.25">
      <c r="A112" s="21"/>
      <c r="B112" s="21"/>
      <c r="C112" s="21"/>
      <c r="D112" s="10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x14ac:dyDescent="0.25">
      <c r="A113" s="21"/>
      <c r="B113" s="21"/>
      <c r="C113" s="21"/>
      <c r="D113" s="102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x14ac:dyDescent="0.25">
      <c r="A114" s="21"/>
      <c r="B114" s="21"/>
      <c r="C114" s="21"/>
      <c r="D114" s="102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x14ac:dyDescent="0.25">
      <c r="A115" s="21"/>
      <c r="B115" s="21"/>
      <c r="C115" s="21"/>
      <c r="D115" s="102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x14ac:dyDescent="0.25">
      <c r="A116" s="21"/>
      <c r="B116" s="21"/>
      <c r="C116" s="21"/>
      <c r="D116" s="102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x14ac:dyDescent="0.25">
      <c r="A117" s="21"/>
      <c r="B117" s="21"/>
      <c r="C117" s="21"/>
      <c r="D117" s="10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x14ac:dyDescent="0.25">
      <c r="A118" s="21"/>
      <c r="B118" s="21"/>
      <c r="C118" s="21"/>
      <c r="D118" s="10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x14ac:dyDescent="0.25">
      <c r="A119" s="21"/>
      <c r="B119" s="21"/>
      <c r="C119" s="21"/>
      <c r="D119" s="102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x14ac:dyDescent="0.25">
      <c r="A120" s="21"/>
      <c r="B120" s="21"/>
      <c r="C120" s="21"/>
      <c r="D120" s="10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x14ac:dyDescent="0.25">
      <c r="A121" s="21"/>
      <c r="B121" s="21"/>
      <c r="C121" s="21"/>
      <c r="D121" s="102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x14ac:dyDescent="0.25">
      <c r="A122" s="21"/>
      <c r="B122" s="21"/>
      <c r="C122" s="21"/>
      <c r="D122" s="102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x14ac:dyDescent="0.25">
      <c r="A123" s="21"/>
      <c r="B123" s="21"/>
      <c r="C123" s="21"/>
      <c r="D123" s="102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</row>
    <row r="124" spans="1:31" x14ac:dyDescent="0.25">
      <c r="A124" s="21"/>
      <c r="B124" s="21"/>
      <c r="C124" s="21"/>
      <c r="D124" s="102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x14ac:dyDescent="0.25">
      <c r="A125" s="21"/>
      <c r="B125" s="21"/>
      <c r="C125" s="21"/>
      <c r="D125" s="102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x14ac:dyDescent="0.25">
      <c r="A126" s="21"/>
      <c r="B126" s="21"/>
      <c r="C126" s="21"/>
      <c r="D126" s="102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x14ac:dyDescent="0.25">
      <c r="A127" s="21"/>
      <c r="B127" s="21"/>
      <c r="C127" s="21"/>
      <c r="D127" s="102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31" x14ac:dyDescent="0.25">
      <c r="A128" s="21"/>
      <c r="B128" s="21"/>
      <c r="C128" s="21"/>
      <c r="D128" s="102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</row>
    <row r="129" spans="1:31" x14ac:dyDescent="0.25">
      <c r="A129" s="21"/>
      <c r="B129" s="21"/>
      <c r="C129" s="21"/>
      <c r="D129" s="102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</row>
    <row r="130" spans="1:31" x14ac:dyDescent="0.25">
      <c r="A130" s="21"/>
      <c r="B130" s="21"/>
      <c r="C130" s="21"/>
      <c r="D130" s="102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</row>
    <row r="131" spans="1:31" x14ac:dyDescent="0.25">
      <c r="A131" s="21"/>
      <c r="B131" s="21"/>
      <c r="C131" s="21"/>
      <c r="D131" s="102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</row>
    <row r="132" spans="1:31" x14ac:dyDescent="0.25">
      <c r="A132" s="21"/>
      <c r="B132" s="21"/>
      <c r="C132" s="21"/>
      <c r="D132" s="102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</row>
    <row r="133" spans="1:31" x14ac:dyDescent="0.25">
      <c r="A133" s="21"/>
      <c r="B133" s="21"/>
      <c r="C133" s="21"/>
      <c r="D133" s="102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</row>
    <row r="134" spans="1:31" x14ac:dyDescent="0.25">
      <c r="A134" s="21"/>
      <c r="B134" s="21"/>
      <c r="C134" s="21"/>
      <c r="D134" s="102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5" spans="1:31" x14ac:dyDescent="0.25">
      <c r="A135" s="21"/>
      <c r="B135" s="21"/>
      <c r="C135" s="21"/>
      <c r="D135" s="102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</row>
    <row r="136" spans="1:31" x14ac:dyDescent="0.25">
      <c r="A136" s="21"/>
      <c r="B136" s="21"/>
      <c r="C136" s="21"/>
      <c r="D136" s="102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</row>
    <row r="137" spans="1:31" x14ac:dyDescent="0.25">
      <c r="A137" s="21"/>
      <c r="B137" s="21"/>
      <c r="C137" s="21"/>
      <c r="D137" s="102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</row>
    <row r="138" spans="1:31" x14ac:dyDescent="0.25">
      <c r="A138" s="21"/>
      <c r="B138" s="21"/>
      <c r="C138" s="21"/>
      <c r="D138" s="102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</row>
    <row r="139" spans="1:31" x14ac:dyDescent="0.25">
      <c r="A139" s="21"/>
      <c r="B139" s="21"/>
      <c r="C139" s="21"/>
      <c r="D139" s="102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</row>
    <row r="140" spans="1:31" x14ac:dyDescent="0.25">
      <c r="A140" s="21"/>
      <c r="B140" s="21"/>
      <c r="C140" s="21"/>
      <c r="D140" s="102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</row>
    <row r="141" spans="1:31" x14ac:dyDescent="0.25">
      <c r="A141" s="21"/>
      <c r="B141" s="21"/>
      <c r="C141" s="21"/>
      <c r="D141" s="102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</row>
    <row r="142" spans="1:31" x14ac:dyDescent="0.25">
      <c r="A142" s="21"/>
      <c r="B142" s="21"/>
      <c r="C142" s="21"/>
      <c r="D142" s="102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</row>
    <row r="143" spans="1:31" x14ac:dyDescent="0.25">
      <c r="A143" s="21"/>
      <c r="B143" s="21"/>
      <c r="C143" s="21"/>
      <c r="D143" s="102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</row>
    <row r="144" spans="1:31" x14ac:dyDescent="0.25">
      <c r="A144" s="21"/>
      <c r="B144" s="21"/>
      <c r="C144" s="21"/>
      <c r="D144" s="102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</row>
    <row r="145" spans="1:31" x14ac:dyDescent="0.25">
      <c r="A145" s="21"/>
      <c r="B145" s="21"/>
      <c r="C145" s="21"/>
      <c r="D145" s="102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</row>
    <row r="146" spans="1:31" x14ac:dyDescent="0.25">
      <c r="A146" s="21"/>
      <c r="B146" s="21"/>
      <c r="C146" s="21"/>
      <c r="D146" s="102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</row>
    <row r="147" spans="1:31" x14ac:dyDescent="0.25">
      <c r="A147" s="21"/>
      <c r="B147" s="21"/>
      <c r="C147" s="21"/>
      <c r="D147" s="102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1:31" x14ac:dyDescent="0.25">
      <c r="A148" s="21"/>
      <c r="B148" s="21"/>
      <c r="C148" s="21"/>
      <c r="D148" s="102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</row>
    <row r="149" spans="1:31" x14ac:dyDescent="0.25">
      <c r="A149" s="21"/>
      <c r="B149" s="21"/>
      <c r="C149" s="21"/>
      <c r="D149" s="102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</row>
    <row r="150" spans="1:31" x14ac:dyDescent="0.25">
      <c r="A150" s="21"/>
      <c r="B150" s="21"/>
      <c r="C150" s="21"/>
      <c r="D150" s="102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</row>
    <row r="151" spans="1:31" x14ac:dyDescent="0.25">
      <c r="A151" s="21"/>
      <c r="B151" s="21"/>
      <c r="C151" s="21"/>
      <c r="D151" s="102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</row>
    <row r="152" spans="1:31" x14ac:dyDescent="0.25">
      <c r="A152" s="21"/>
      <c r="B152" s="21"/>
      <c r="C152" s="21"/>
      <c r="D152" s="102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</row>
    <row r="153" spans="1:31" x14ac:dyDescent="0.25">
      <c r="A153" s="21"/>
      <c r="B153" s="21"/>
      <c r="C153" s="21"/>
      <c r="D153" s="102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</row>
    <row r="154" spans="1:31" x14ac:dyDescent="0.25">
      <c r="A154" s="21"/>
      <c r="B154" s="21"/>
      <c r="C154" s="21"/>
      <c r="D154" s="102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</row>
    <row r="155" spans="1:31" x14ac:dyDescent="0.25">
      <c r="A155" s="21"/>
      <c r="B155" s="21"/>
      <c r="C155" s="21"/>
      <c r="D155" s="102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</row>
    <row r="156" spans="1:31" x14ac:dyDescent="0.25">
      <c r="A156" s="21"/>
      <c r="B156" s="21"/>
      <c r="C156" s="21"/>
      <c r="D156" s="102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</row>
    <row r="157" spans="1:31" x14ac:dyDescent="0.25">
      <c r="A157" s="21"/>
      <c r="B157" s="21"/>
      <c r="C157" s="21"/>
      <c r="D157" s="102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</row>
    <row r="158" spans="1:31" x14ac:dyDescent="0.25">
      <c r="A158" s="21"/>
      <c r="B158" s="21"/>
      <c r="C158" s="21"/>
      <c r="D158" s="102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</row>
    <row r="159" spans="1:31" x14ac:dyDescent="0.25">
      <c r="A159" s="21"/>
      <c r="B159" s="21"/>
      <c r="C159" s="21"/>
      <c r="D159" s="102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</row>
    <row r="160" spans="1:31" x14ac:dyDescent="0.25">
      <c r="A160" s="21"/>
      <c r="B160" s="21"/>
      <c r="C160" s="21"/>
      <c r="D160" s="102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</row>
    <row r="161" spans="1:31" x14ac:dyDescent="0.25">
      <c r="A161" s="21"/>
      <c r="B161" s="21"/>
      <c r="C161" s="21"/>
      <c r="D161" s="102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</row>
    <row r="162" spans="1:31" x14ac:dyDescent="0.25">
      <c r="A162" s="21"/>
      <c r="B162" s="21"/>
      <c r="C162" s="21"/>
      <c r="D162" s="102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</row>
    <row r="163" spans="1:31" x14ac:dyDescent="0.25">
      <c r="A163" s="21"/>
      <c r="B163" s="21"/>
      <c r="C163" s="21"/>
      <c r="D163" s="102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</row>
    <row r="164" spans="1:31" x14ac:dyDescent="0.25">
      <c r="A164" s="21"/>
      <c r="B164" s="21"/>
      <c r="C164" s="21"/>
      <c r="D164" s="102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</row>
    <row r="165" spans="1:31" x14ac:dyDescent="0.25">
      <c r="A165" s="21"/>
      <c r="B165" s="21"/>
      <c r="C165" s="21"/>
      <c r="D165" s="102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</row>
    <row r="166" spans="1:31" x14ac:dyDescent="0.25">
      <c r="A166" s="21"/>
      <c r="B166" s="21"/>
      <c r="C166" s="21"/>
      <c r="D166" s="102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</row>
    <row r="167" spans="1:31" x14ac:dyDescent="0.25">
      <c r="A167" s="21"/>
      <c r="B167" s="21"/>
      <c r="C167" s="21"/>
      <c r="D167" s="102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</row>
    <row r="168" spans="1:31" x14ac:dyDescent="0.25">
      <c r="A168" s="21"/>
      <c r="B168" s="21"/>
      <c r="C168" s="21"/>
      <c r="D168" s="102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</row>
    <row r="169" spans="1:31" x14ac:dyDescent="0.25">
      <c r="A169" s="21"/>
      <c r="B169" s="21"/>
      <c r="C169" s="21"/>
      <c r="D169" s="102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</row>
    <row r="170" spans="1:31" x14ac:dyDescent="0.25">
      <c r="A170" s="21"/>
      <c r="B170" s="21"/>
      <c r="C170" s="21"/>
      <c r="D170" s="102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</row>
    <row r="171" spans="1:31" x14ac:dyDescent="0.25">
      <c r="A171" s="21"/>
      <c r="B171" s="21"/>
      <c r="C171" s="21"/>
      <c r="D171" s="102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</row>
    <row r="172" spans="1:31" x14ac:dyDescent="0.25">
      <c r="A172" s="21"/>
      <c r="B172" s="21"/>
      <c r="C172" s="21"/>
      <c r="D172" s="102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</row>
    <row r="173" spans="1:31" x14ac:dyDescent="0.25">
      <c r="A173" s="21"/>
      <c r="B173" s="21"/>
      <c r="C173" s="21"/>
      <c r="D173" s="102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</row>
    <row r="174" spans="1:31" x14ac:dyDescent="0.25">
      <c r="A174" s="21"/>
      <c r="B174" s="21"/>
      <c r="C174" s="21"/>
      <c r="D174" s="102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</row>
    <row r="175" spans="1:31" x14ac:dyDescent="0.25">
      <c r="A175" s="21"/>
      <c r="B175" s="21"/>
      <c r="C175" s="21"/>
      <c r="D175" s="102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</row>
    <row r="176" spans="1:31" x14ac:dyDescent="0.25">
      <c r="A176" s="21"/>
      <c r="B176" s="21"/>
      <c r="C176" s="21"/>
      <c r="D176" s="102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</row>
    <row r="177" spans="1:31" x14ac:dyDescent="0.25">
      <c r="A177" s="21"/>
      <c r="B177" s="21"/>
      <c r="C177" s="21"/>
      <c r="D177" s="102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spans="1:31" x14ac:dyDescent="0.25">
      <c r="A178" s="21"/>
      <c r="B178" s="21"/>
      <c r="C178" s="21"/>
      <c r="D178" s="102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</row>
    <row r="179" spans="1:31" x14ac:dyDescent="0.25">
      <c r="A179" s="21"/>
      <c r="B179" s="21"/>
      <c r="C179" s="21"/>
      <c r="D179" s="102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</row>
    <row r="180" spans="1:31" x14ac:dyDescent="0.25">
      <c r="A180" s="21"/>
      <c r="B180" s="21"/>
      <c r="C180" s="21"/>
      <c r="D180" s="102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</row>
    <row r="181" spans="1:31" x14ac:dyDescent="0.25">
      <c r="A181" s="21"/>
      <c r="B181" s="21"/>
      <c r="C181" s="21"/>
      <c r="D181" s="102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</row>
    <row r="182" spans="1:31" x14ac:dyDescent="0.25">
      <c r="A182" s="21"/>
      <c r="B182" s="21"/>
      <c r="C182" s="21"/>
      <c r="D182" s="102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</row>
    <row r="183" spans="1:31" x14ac:dyDescent="0.25">
      <c r="A183" s="21"/>
      <c r="B183" s="21"/>
      <c r="C183" s="21"/>
      <c r="D183" s="102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</row>
    <row r="184" spans="1:31" x14ac:dyDescent="0.25">
      <c r="A184" s="21"/>
      <c r="B184" s="21"/>
      <c r="C184" s="21"/>
      <c r="D184" s="102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</row>
    <row r="185" spans="1:31" x14ac:dyDescent="0.25">
      <c r="A185" s="21"/>
      <c r="B185" s="21"/>
      <c r="C185" s="21"/>
      <c r="D185" s="102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</row>
    <row r="186" spans="1:31" x14ac:dyDescent="0.25">
      <c r="A186" s="21"/>
      <c r="B186" s="21"/>
      <c r="C186" s="21"/>
      <c r="D186" s="102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</row>
    <row r="187" spans="1:31" x14ac:dyDescent="0.25">
      <c r="A187" s="21"/>
      <c r="B187" s="21"/>
      <c r="C187" s="21"/>
      <c r="D187" s="102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</row>
    <row r="188" spans="1:31" x14ac:dyDescent="0.25">
      <c r="A188" s="21"/>
      <c r="B188" s="21"/>
      <c r="C188" s="21"/>
      <c r="D188" s="102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</row>
    <row r="189" spans="1:31" x14ac:dyDescent="0.25">
      <c r="A189" s="21"/>
      <c r="B189" s="21"/>
      <c r="C189" s="21"/>
      <c r="D189" s="102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</row>
    <row r="190" spans="1:31" x14ac:dyDescent="0.25">
      <c r="A190" s="21"/>
      <c r="B190" s="21"/>
      <c r="C190" s="21"/>
      <c r="D190" s="102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</row>
    <row r="191" spans="1:31" x14ac:dyDescent="0.25">
      <c r="A191" s="21"/>
      <c r="B191" s="21"/>
      <c r="C191" s="21"/>
      <c r="D191" s="102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</row>
    <row r="192" spans="1:31" x14ac:dyDescent="0.25">
      <c r="A192" s="21"/>
      <c r="B192" s="21"/>
      <c r="C192" s="21"/>
      <c r="D192" s="102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</row>
    <row r="193" spans="1:31" x14ac:dyDescent="0.25">
      <c r="A193" s="21"/>
      <c r="B193" s="21"/>
      <c r="C193" s="21"/>
      <c r="D193" s="102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</row>
    <row r="194" spans="1:31" x14ac:dyDescent="0.25">
      <c r="A194" s="21"/>
      <c r="B194" s="21"/>
      <c r="C194" s="21"/>
      <c r="D194" s="102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</row>
    <row r="195" spans="1:31" x14ac:dyDescent="0.25">
      <c r="A195" s="21"/>
      <c r="B195" s="21"/>
      <c r="C195" s="21"/>
      <c r="D195" s="102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</row>
    <row r="196" spans="1:31" x14ac:dyDescent="0.25">
      <c r="A196" s="21"/>
      <c r="B196" s="21"/>
      <c r="C196" s="21"/>
      <c r="D196" s="102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</row>
    <row r="197" spans="1:31" x14ac:dyDescent="0.25">
      <c r="A197" s="21"/>
      <c r="B197" s="21"/>
      <c r="C197" s="21"/>
      <c r="D197" s="102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</row>
    <row r="198" spans="1:31" x14ac:dyDescent="0.25">
      <c r="A198" s="21"/>
      <c r="B198" s="21"/>
      <c r="C198" s="21"/>
      <c r="D198" s="102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</row>
    <row r="199" spans="1:31" x14ac:dyDescent="0.25">
      <c r="A199" s="21"/>
      <c r="B199" s="21"/>
      <c r="C199" s="21"/>
      <c r="D199" s="102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</row>
    <row r="200" spans="1:31" x14ac:dyDescent="0.25">
      <c r="A200" s="21"/>
      <c r="B200" s="21"/>
      <c r="C200" s="21"/>
      <c r="D200" s="102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</row>
    <row r="201" spans="1:31" x14ac:dyDescent="0.25">
      <c r="A201" s="21"/>
      <c r="B201" s="21"/>
      <c r="C201" s="21"/>
      <c r="D201" s="102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</row>
    <row r="202" spans="1:31" x14ac:dyDescent="0.25">
      <c r="A202" s="21"/>
      <c r="B202" s="21"/>
      <c r="C202" s="21"/>
      <c r="D202" s="102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</row>
    <row r="203" spans="1:31" x14ac:dyDescent="0.25">
      <c r="A203" s="21"/>
      <c r="B203" s="21"/>
      <c r="C203" s="21"/>
      <c r="D203" s="102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</row>
    <row r="204" spans="1:31" x14ac:dyDescent="0.25">
      <c r="A204" s="21"/>
      <c r="B204" s="21"/>
      <c r="C204" s="21"/>
      <c r="D204" s="102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</row>
    <row r="205" spans="1:31" x14ac:dyDescent="0.25">
      <c r="A205" s="21"/>
      <c r="B205" s="21"/>
      <c r="C205" s="21"/>
      <c r="D205" s="102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</row>
    <row r="206" spans="1:31" x14ac:dyDescent="0.25">
      <c r="A206" s="21"/>
      <c r="B206" s="21"/>
      <c r="C206" s="21"/>
      <c r="D206" s="102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</row>
    <row r="207" spans="1:31" x14ac:dyDescent="0.25">
      <c r="A207" s="21"/>
      <c r="B207" s="21"/>
      <c r="C207" s="21"/>
      <c r="D207" s="102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</row>
    <row r="208" spans="1:31" x14ac:dyDescent="0.25">
      <c r="A208" s="21"/>
      <c r="B208" s="21"/>
      <c r="C208" s="21"/>
      <c r="D208" s="102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</row>
    <row r="209" spans="1:31" x14ac:dyDescent="0.25">
      <c r="A209" s="21"/>
      <c r="B209" s="21"/>
      <c r="C209" s="21"/>
      <c r="D209" s="102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</row>
    <row r="210" spans="1:31" x14ac:dyDescent="0.25">
      <c r="A210" s="21"/>
      <c r="B210" s="21"/>
      <c r="C210" s="21"/>
      <c r="D210" s="102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</row>
    <row r="211" spans="1:31" x14ac:dyDescent="0.25">
      <c r="A211" s="21"/>
      <c r="B211" s="21"/>
      <c r="C211" s="21"/>
      <c r="D211" s="102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</row>
    <row r="212" spans="1:31" x14ac:dyDescent="0.25">
      <c r="A212" s="21"/>
      <c r="B212" s="21"/>
      <c r="C212" s="21"/>
      <c r="D212" s="102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</row>
    <row r="213" spans="1:31" x14ac:dyDescent="0.25">
      <c r="A213" s="21"/>
      <c r="B213" s="21"/>
      <c r="C213" s="21"/>
      <c r="D213" s="102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</row>
    <row r="214" spans="1:31" x14ac:dyDescent="0.25">
      <c r="A214" s="21"/>
      <c r="B214" s="21"/>
      <c r="C214" s="21"/>
      <c r="D214" s="102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</row>
    <row r="215" spans="1:31" x14ac:dyDescent="0.25">
      <c r="A215" s="21"/>
      <c r="B215" s="21"/>
      <c r="C215" s="21"/>
      <c r="D215" s="102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</row>
    <row r="216" spans="1:31" x14ac:dyDescent="0.25">
      <c r="A216" s="21"/>
      <c r="B216" s="21"/>
      <c r="C216" s="21"/>
      <c r="D216" s="102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</row>
    <row r="217" spans="1:31" x14ac:dyDescent="0.25">
      <c r="A217" s="21"/>
      <c r="B217" s="21"/>
      <c r="C217" s="21"/>
      <c r="D217" s="102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</row>
    <row r="218" spans="1:31" x14ac:dyDescent="0.25">
      <c r="A218" s="21"/>
      <c r="B218" s="21"/>
      <c r="C218" s="21"/>
      <c r="D218" s="102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</row>
    <row r="219" spans="1:31" x14ac:dyDescent="0.25">
      <c r="A219" s="21"/>
      <c r="B219" s="21"/>
      <c r="C219" s="21"/>
      <c r="D219" s="102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</row>
    <row r="220" spans="1:31" x14ac:dyDescent="0.25">
      <c r="A220" s="21"/>
      <c r="B220" s="21"/>
      <c r="C220" s="21"/>
      <c r="D220" s="102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</row>
    <row r="221" spans="1:31" x14ac:dyDescent="0.25">
      <c r="A221" s="21"/>
      <c r="B221" s="21"/>
      <c r="C221" s="21"/>
      <c r="D221" s="102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</row>
    <row r="222" spans="1:31" x14ac:dyDescent="0.25">
      <c r="A222" s="21"/>
      <c r="B222" s="21"/>
      <c r="C222" s="21"/>
      <c r="D222" s="102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</row>
    <row r="223" spans="1:31" x14ac:dyDescent="0.25">
      <c r="A223" s="21"/>
      <c r="B223" s="21"/>
      <c r="C223" s="21"/>
      <c r="D223" s="102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</row>
    <row r="224" spans="1:31" x14ac:dyDescent="0.25">
      <c r="A224" s="21"/>
      <c r="B224" s="21"/>
      <c r="C224" s="21"/>
      <c r="D224" s="102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</row>
    <row r="225" spans="1:31" x14ac:dyDescent="0.25">
      <c r="A225" s="21"/>
      <c r="B225" s="21"/>
      <c r="C225" s="21"/>
      <c r="D225" s="102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</row>
    <row r="226" spans="1:31" x14ac:dyDescent="0.25">
      <c r="A226" s="21"/>
      <c r="B226" s="21"/>
      <c r="C226" s="21"/>
      <c r="D226" s="102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</row>
    <row r="227" spans="1:31" x14ac:dyDescent="0.25">
      <c r="A227" s="21"/>
      <c r="B227" s="21"/>
      <c r="C227" s="21"/>
      <c r="D227" s="102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</row>
    <row r="228" spans="1:31" x14ac:dyDescent="0.25">
      <c r="A228" s="21"/>
      <c r="B228" s="21"/>
      <c r="C228" s="21"/>
      <c r="D228" s="102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</row>
    <row r="229" spans="1:31" x14ac:dyDescent="0.25">
      <c r="A229" s="21"/>
      <c r="B229" s="21"/>
      <c r="C229" s="21"/>
      <c r="D229" s="102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</row>
    <row r="230" spans="1:31" x14ac:dyDescent="0.25">
      <c r="A230" s="21"/>
      <c r="B230" s="21"/>
      <c r="C230" s="21"/>
      <c r="D230" s="102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</row>
    <row r="231" spans="1:31" x14ac:dyDescent="0.25">
      <c r="A231" s="21"/>
      <c r="B231" s="21"/>
      <c r="C231" s="21"/>
      <c r="D231" s="102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</row>
    <row r="232" spans="1:31" x14ac:dyDescent="0.25">
      <c r="A232" s="21"/>
      <c r="B232" s="21"/>
      <c r="C232" s="21"/>
      <c r="D232" s="102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</row>
    <row r="233" spans="1:31" x14ac:dyDescent="0.25">
      <c r="A233" s="21"/>
      <c r="B233" s="21"/>
      <c r="C233" s="21"/>
      <c r="D233" s="102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</row>
    <row r="234" spans="1:31" x14ac:dyDescent="0.25">
      <c r="A234" s="21"/>
      <c r="B234" s="21"/>
      <c r="C234" s="21"/>
      <c r="D234" s="102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</row>
    <row r="235" spans="1:31" x14ac:dyDescent="0.25">
      <c r="A235" s="21"/>
      <c r="B235" s="21"/>
      <c r="C235" s="21"/>
      <c r="D235" s="102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</row>
    <row r="236" spans="1:31" x14ac:dyDescent="0.25">
      <c r="A236" s="21"/>
      <c r="B236" s="21"/>
      <c r="C236" s="21"/>
      <c r="D236" s="102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</row>
    <row r="237" spans="1:31" x14ac:dyDescent="0.25">
      <c r="A237" s="21"/>
      <c r="B237" s="21"/>
      <c r="C237" s="21"/>
      <c r="D237" s="102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</row>
    <row r="238" spans="1:31" x14ac:dyDescent="0.25">
      <c r="A238" s="21"/>
      <c r="B238" s="21"/>
      <c r="C238" s="21"/>
      <c r="D238" s="102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</row>
    <row r="239" spans="1:31" x14ac:dyDescent="0.25">
      <c r="A239" s="21"/>
      <c r="B239" s="21"/>
      <c r="C239" s="21"/>
      <c r="D239" s="102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</row>
    <row r="240" spans="1:31" x14ac:dyDescent="0.25">
      <c r="A240" s="21"/>
      <c r="B240" s="21"/>
      <c r="C240" s="21"/>
      <c r="D240" s="102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</row>
    <row r="241" spans="1:31" x14ac:dyDescent="0.25">
      <c r="A241" s="21"/>
      <c r="B241" s="21"/>
      <c r="C241" s="21"/>
      <c r="D241" s="102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</row>
    <row r="242" spans="1:31" x14ac:dyDescent="0.25">
      <c r="A242" s="21"/>
      <c r="B242" s="21"/>
      <c r="C242" s="21"/>
      <c r="D242" s="102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</row>
    <row r="243" spans="1:31" x14ac:dyDescent="0.25">
      <c r="A243" s="21"/>
      <c r="B243" s="21"/>
      <c r="C243" s="21"/>
      <c r="D243" s="102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</row>
    <row r="244" spans="1:31" x14ac:dyDescent="0.25">
      <c r="A244" s="21"/>
      <c r="B244" s="21"/>
      <c r="C244" s="21"/>
      <c r="D244" s="102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</row>
    <row r="245" spans="1:31" x14ac:dyDescent="0.25">
      <c r="A245" s="21"/>
      <c r="B245" s="21"/>
      <c r="C245" s="21"/>
      <c r="D245" s="102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</row>
    <row r="246" spans="1:31" x14ac:dyDescent="0.25">
      <c r="A246" s="21"/>
      <c r="B246" s="21"/>
      <c r="C246" s="21"/>
      <c r="D246" s="102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</row>
    <row r="247" spans="1:31" x14ac:dyDescent="0.25">
      <c r="A247" s="21"/>
      <c r="B247" s="21"/>
      <c r="C247" s="21"/>
      <c r="D247" s="102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</row>
    <row r="248" spans="1:31" x14ac:dyDescent="0.25">
      <c r="A248" s="21"/>
      <c r="B248" s="21"/>
      <c r="C248" s="21"/>
      <c r="D248" s="102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</row>
    <row r="249" spans="1:31" x14ac:dyDescent="0.25">
      <c r="A249" s="21"/>
      <c r="B249" s="21"/>
      <c r="C249" s="21"/>
      <c r="D249" s="102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</row>
    <row r="250" spans="1:31" x14ac:dyDescent="0.25">
      <c r="A250" s="21"/>
      <c r="B250" s="21"/>
      <c r="C250" s="21"/>
      <c r="D250" s="102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</row>
    <row r="251" spans="1:31" x14ac:dyDescent="0.25">
      <c r="A251" s="21"/>
      <c r="B251" s="21"/>
      <c r="C251" s="21"/>
      <c r="D251" s="102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</row>
    <row r="252" spans="1:31" x14ac:dyDescent="0.25">
      <c r="A252" s="21"/>
      <c r="B252" s="21"/>
      <c r="C252" s="21"/>
      <c r="D252" s="102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</row>
    <row r="253" spans="1:31" x14ac:dyDescent="0.25">
      <c r="A253" s="21"/>
      <c r="B253" s="21"/>
      <c r="C253" s="21"/>
      <c r="D253" s="102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</row>
    <row r="254" spans="1:31" x14ac:dyDescent="0.25">
      <c r="A254" s="21"/>
      <c r="B254" s="21"/>
      <c r="C254" s="21"/>
      <c r="D254" s="102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</row>
    <row r="255" spans="1:31" x14ac:dyDescent="0.25">
      <c r="A255" s="21"/>
      <c r="B255" s="21"/>
      <c r="C255" s="21"/>
      <c r="D255" s="102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</row>
    <row r="256" spans="1:31" x14ac:dyDescent="0.25">
      <c r="A256" s="21"/>
      <c r="B256" s="21"/>
      <c r="C256" s="21"/>
      <c r="D256" s="102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</row>
    <row r="257" spans="1:31" x14ac:dyDescent="0.25">
      <c r="A257" s="21"/>
      <c r="B257" s="21"/>
      <c r="C257" s="21"/>
      <c r="D257" s="102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</row>
    <row r="258" spans="1:31" x14ac:dyDescent="0.25">
      <c r="A258" s="21"/>
      <c r="B258" s="21"/>
      <c r="C258" s="21"/>
      <c r="D258" s="102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</row>
    <row r="259" spans="1:31" x14ac:dyDescent="0.25">
      <c r="A259" s="21"/>
      <c r="B259" s="21"/>
      <c r="C259" s="21"/>
      <c r="D259" s="102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</row>
    <row r="260" spans="1:31" x14ac:dyDescent="0.25">
      <c r="A260" s="21"/>
      <c r="B260" s="21"/>
      <c r="C260" s="21"/>
      <c r="D260" s="102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</row>
    <row r="261" spans="1:31" x14ac:dyDescent="0.25">
      <c r="A261" s="21"/>
      <c r="B261" s="21"/>
      <c r="C261" s="21"/>
      <c r="D261" s="102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</row>
    <row r="262" spans="1:31" x14ac:dyDescent="0.25">
      <c r="A262" s="21"/>
      <c r="B262" s="21"/>
      <c r="C262" s="21"/>
      <c r="D262" s="102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</row>
    <row r="263" spans="1:31" x14ac:dyDescent="0.25">
      <c r="A263" s="21"/>
      <c r="B263" s="21"/>
      <c r="C263" s="21"/>
      <c r="D263" s="102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</row>
    <row r="264" spans="1:31" x14ac:dyDescent="0.25">
      <c r="A264" s="21"/>
      <c r="B264" s="21"/>
      <c r="C264" s="21"/>
      <c r="D264" s="102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</row>
    <row r="265" spans="1:31" x14ac:dyDescent="0.25">
      <c r="A265" s="21"/>
      <c r="B265" s="21"/>
      <c r="C265" s="21"/>
      <c r="D265" s="102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</row>
    <row r="266" spans="1:31" x14ac:dyDescent="0.25">
      <c r="A266" s="21"/>
      <c r="B266" s="21"/>
      <c r="C266" s="21"/>
      <c r="D266" s="102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</row>
    <row r="267" spans="1:31" x14ac:dyDescent="0.25">
      <c r="A267" s="21"/>
      <c r="B267" s="21"/>
      <c r="C267" s="21"/>
      <c r="D267" s="102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</row>
    <row r="268" spans="1:31" x14ac:dyDescent="0.25">
      <c r="A268" s="21"/>
      <c r="B268" s="21"/>
      <c r="C268" s="21"/>
      <c r="D268" s="102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</row>
    <row r="269" spans="1:31" x14ac:dyDescent="0.25">
      <c r="A269" s="21"/>
      <c r="B269" s="21"/>
      <c r="C269" s="21"/>
      <c r="D269" s="102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</row>
    <row r="270" spans="1:31" x14ac:dyDescent="0.25">
      <c r="A270" s="21"/>
      <c r="B270" s="21"/>
      <c r="C270" s="21"/>
      <c r="D270" s="102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</row>
    <row r="271" spans="1:31" x14ac:dyDescent="0.25">
      <c r="A271" s="21"/>
      <c r="B271" s="21"/>
      <c r="C271" s="21"/>
      <c r="D271" s="102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</row>
    <row r="272" spans="1:31" x14ac:dyDescent="0.25">
      <c r="A272" s="21"/>
      <c r="B272" s="21"/>
      <c r="C272" s="21"/>
      <c r="D272" s="102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</row>
    <row r="273" spans="1:31" x14ac:dyDescent="0.25">
      <c r="A273" s="21"/>
      <c r="B273" s="21"/>
      <c r="C273" s="21"/>
      <c r="D273" s="102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</row>
    <row r="274" spans="1:31" x14ac:dyDescent="0.25">
      <c r="A274" s="21"/>
      <c r="B274" s="21"/>
      <c r="C274" s="21"/>
      <c r="D274" s="102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</row>
    <row r="275" spans="1:31" x14ac:dyDescent="0.25">
      <c r="A275" s="21"/>
      <c r="B275" s="21"/>
      <c r="C275" s="21"/>
      <c r="D275" s="102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</row>
    <row r="276" spans="1:31" x14ac:dyDescent="0.25">
      <c r="A276" s="21"/>
      <c r="B276" s="21"/>
      <c r="C276" s="21"/>
      <c r="D276" s="102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</row>
    <row r="277" spans="1:31" x14ac:dyDescent="0.25">
      <c r="A277" s="21"/>
      <c r="B277" s="21"/>
      <c r="C277" s="21"/>
      <c r="D277" s="102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</row>
    <row r="278" spans="1:31" x14ac:dyDescent="0.25">
      <c r="A278" s="21"/>
      <c r="B278" s="21"/>
      <c r="C278" s="21"/>
      <c r="D278" s="102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</row>
    <row r="279" spans="1:31" x14ac:dyDescent="0.25">
      <c r="A279" s="21"/>
      <c r="B279" s="21"/>
      <c r="C279" s="21"/>
      <c r="D279" s="102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</row>
    <row r="280" spans="1:31" x14ac:dyDescent="0.25">
      <c r="A280" s="54"/>
      <c r="B280" s="54"/>
      <c r="C280" s="54"/>
      <c r="D280" s="106"/>
      <c r="E280" s="54"/>
      <c r="F280" s="54"/>
      <c r="G280" s="54"/>
      <c r="H280" s="54"/>
      <c r="I280" s="54"/>
      <c r="J280" s="54"/>
    </row>
    <row r="281" spans="1:31" x14ac:dyDescent="0.25">
      <c r="A281" s="54"/>
      <c r="B281" s="54"/>
      <c r="C281" s="54"/>
      <c r="D281" s="106"/>
      <c r="E281" s="54"/>
      <c r="F281" s="54"/>
      <c r="G281" s="54"/>
      <c r="H281" s="54"/>
      <c r="I281" s="54"/>
      <c r="J281" s="54"/>
    </row>
    <row r="282" spans="1:31" x14ac:dyDescent="0.25">
      <c r="A282" s="54"/>
      <c r="B282" s="54"/>
      <c r="C282" s="54"/>
      <c r="D282" s="106"/>
      <c r="E282" s="54"/>
      <c r="F282" s="54"/>
      <c r="G282" s="54"/>
      <c r="H282" s="54"/>
      <c r="I282" s="54"/>
      <c r="J282" s="54"/>
    </row>
    <row r="283" spans="1:31" x14ac:dyDescent="0.25">
      <c r="A283" s="54"/>
      <c r="B283" s="54"/>
      <c r="C283" s="54"/>
      <c r="D283" s="106"/>
      <c r="E283" s="54"/>
      <c r="F283" s="54"/>
      <c r="G283" s="54"/>
      <c r="H283" s="54"/>
      <c r="I283" s="54"/>
      <c r="J283" s="54"/>
    </row>
    <row r="284" spans="1:31" x14ac:dyDescent="0.25">
      <c r="A284" s="54"/>
      <c r="B284" s="54"/>
      <c r="C284" s="54"/>
      <c r="D284" s="106"/>
      <c r="E284" s="54"/>
      <c r="F284" s="54"/>
      <c r="G284" s="54"/>
      <c r="H284" s="54"/>
      <c r="I284" s="54"/>
      <c r="J284" s="54"/>
    </row>
    <row r="285" spans="1:31" x14ac:dyDescent="0.25">
      <c r="A285" s="54"/>
      <c r="B285" s="54"/>
      <c r="C285" s="54"/>
      <c r="D285" s="106"/>
      <c r="E285" s="54"/>
      <c r="F285" s="54"/>
      <c r="G285" s="54"/>
      <c r="H285" s="54"/>
      <c r="I285" s="54"/>
      <c r="J285" s="54"/>
    </row>
    <row r="286" spans="1:31" x14ac:dyDescent="0.25">
      <c r="A286" s="54"/>
      <c r="B286" s="54"/>
      <c r="C286" s="54"/>
      <c r="D286" s="106"/>
      <c r="E286" s="54"/>
      <c r="F286" s="54"/>
      <c r="G286" s="54"/>
      <c r="H286" s="54"/>
      <c r="I286" s="54"/>
      <c r="J286" s="54"/>
    </row>
    <row r="287" spans="1:31" x14ac:dyDescent="0.25">
      <c r="A287" s="54"/>
      <c r="B287" s="54"/>
      <c r="C287" s="54"/>
      <c r="D287" s="106"/>
      <c r="E287" s="54"/>
      <c r="F287" s="54"/>
      <c r="G287" s="54"/>
      <c r="H287" s="54"/>
      <c r="I287" s="54"/>
      <c r="J287" s="54"/>
    </row>
    <row r="288" spans="1:31" x14ac:dyDescent="0.25">
      <c r="A288" s="54"/>
      <c r="B288" s="54"/>
      <c r="C288" s="54"/>
      <c r="D288" s="106"/>
      <c r="E288" s="54"/>
      <c r="F288" s="54"/>
      <c r="G288" s="54"/>
      <c r="H288" s="54"/>
      <c r="I288" s="54"/>
      <c r="J288" s="54"/>
    </row>
    <row r="289" spans="1:10" x14ac:dyDescent="0.25">
      <c r="A289" s="54"/>
      <c r="B289" s="54"/>
      <c r="C289" s="54"/>
      <c r="D289" s="106"/>
      <c r="E289" s="54"/>
      <c r="F289" s="54"/>
      <c r="G289" s="54"/>
      <c r="H289" s="54"/>
      <c r="I289" s="54"/>
      <c r="J289" s="54"/>
    </row>
    <row r="290" spans="1:10" x14ac:dyDescent="0.25">
      <c r="A290" s="54"/>
      <c r="B290" s="54"/>
      <c r="C290" s="54"/>
      <c r="D290" s="106"/>
      <c r="E290" s="54"/>
      <c r="F290" s="54"/>
      <c r="G290" s="54"/>
      <c r="H290" s="54"/>
      <c r="I290" s="54"/>
      <c r="J290" s="54"/>
    </row>
    <row r="291" spans="1:10" x14ac:dyDescent="0.25">
      <c r="A291" s="54"/>
      <c r="B291" s="54"/>
      <c r="C291" s="54"/>
      <c r="D291" s="106"/>
      <c r="E291" s="54"/>
      <c r="F291" s="54"/>
      <c r="G291" s="54"/>
      <c r="H291" s="54"/>
      <c r="I291" s="54"/>
      <c r="J291" s="54"/>
    </row>
    <row r="292" spans="1:10" x14ac:dyDescent="0.25">
      <c r="A292" s="54"/>
      <c r="B292" s="54"/>
      <c r="C292" s="54"/>
      <c r="D292" s="106"/>
      <c r="E292" s="54"/>
      <c r="F292" s="54"/>
      <c r="G292" s="54"/>
      <c r="H292" s="54"/>
      <c r="I292" s="54"/>
      <c r="J292" s="54"/>
    </row>
    <row r="293" spans="1:10" x14ac:dyDescent="0.25">
      <c r="A293" s="54"/>
      <c r="B293" s="54"/>
      <c r="C293" s="54"/>
      <c r="D293" s="106"/>
      <c r="E293" s="54"/>
      <c r="F293" s="54"/>
      <c r="G293" s="54"/>
      <c r="H293" s="54"/>
      <c r="I293" s="54"/>
      <c r="J293" s="54"/>
    </row>
    <row r="294" spans="1:10" x14ac:dyDescent="0.25">
      <c r="A294" s="54"/>
      <c r="B294" s="54"/>
      <c r="C294" s="54"/>
      <c r="D294" s="106"/>
      <c r="E294" s="54"/>
      <c r="F294" s="54"/>
      <c r="G294" s="54"/>
      <c r="H294" s="54"/>
      <c r="I294" s="54"/>
      <c r="J294" s="54"/>
    </row>
    <row r="295" spans="1:10" x14ac:dyDescent="0.25">
      <c r="A295" s="54"/>
      <c r="B295" s="54"/>
      <c r="C295" s="54"/>
      <c r="D295" s="106"/>
      <c r="E295" s="54"/>
      <c r="F295" s="54"/>
      <c r="G295" s="54"/>
      <c r="H295" s="54"/>
      <c r="I295" s="54"/>
      <c r="J295" s="54"/>
    </row>
  </sheetData>
  <autoFilter ref="A4:AE4"/>
  <mergeCells count="5">
    <mergeCell ref="A1:J1"/>
    <mergeCell ref="A3:A4"/>
    <mergeCell ref="B3:D3"/>
    <mergeCell ref="E3:G3"/>
    <mergeCell ref="H3:J3"/>
  </mergeCells>
  <phoneticPr fontId="6" type="noConversion"/>
  <printOptions horizontalCentered="1" verticalCentered="1"/>
  <pageMargins left="0.62992125984251968" right="0" top="0" bottom="0" header="0" footer="0"/>
  <pageSetup paperSize="9" scale="43" orientation="portrait" r:id="rId1"/>
  <headerFooter alignWithMargins="0"/>
  <ignoredErrors>
    <ignoredError sqref="D40 D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5"/>
  <sheetViews>
    <sheetView tabSelected="1" zoomScale="90" zoomScaleNormal="90" zoomScaleSheetLayoutView="100" workbookViewId="0">
      <pane xSplit="1" ySplit="2" topLeftCell="B73" activePane="bottomRight" state="frozen"/>
      <selection pane="topRight" activeCell="B1" sqref="B1"/>
      <selection pane="bottomLeft" activeCell="A3" sqref="A3"/>
      <selection pane="bottomRight" activeCell="A102" sqref="A102"/>
    </sheetView>
  </sheetViews>
  <sheetFormatPr defaultRowHeight="16.5" x14ac:dyDescent="0.25"/>
  <cols>
    <col min="1" max="1" width="72.140625" style="22" customWidth="1"/>
    <col min="2" max="3" width="20.140625" style="97" customWidth="1"/>
    <col min="4" max="4" width="14.85546875" style="97" customWidth="1"/>
    <col min="5" max="5" width="20.140625" style="118" customWidth="1"/>
    <col min="6" max="6" width="19.28515625" style="118" customWidth="1"/>
    <col min="7" max="7" width="14.85546875" style="118" customWidth="1"/>
    <col min="8" max="8" width="21.85546875" style="98" customWidth="1"/>
    <col min="9" max="9" width="18.7109375" style="98" customWidth="1"/>
    <col min="10" max="10" width="16.42578125" style="98" customWidth="1"/>
    <col min="11" max="12" width="9.140625" style="22"/>
    <col min="13" max="13" width="17.7109375" style="22" bestFit="1" customWidth="1"/>
    <col min="14" max="16384" width="9.140625" style="22"/>
  </cols>
  <sheetData>
    <row r="1" spans="1:13" ht="26.25" customHeight="1" x14ac:dyDescent="0.25">
      <c r="A1" s="171" t="s">
        <v>39</v>
      </c>
      <c r="B1" s="171" t="s">
        <v>79</v>
      </c>
      <c r="C1" s="172"/>
      <c r="D1" s="172"/>
      <c r="E1" s="171" t="s">
        <v>82</v>
      </c>
      <c r="F1" s="172"/>
      <c r="G1" s="172"/>
      <c r="H1" s="171" t="s">
        <v>83</v>
      </c>
      <c r="I1" s="172"/>
      <c r="J1" s="172"/>
    </row>
    <row r="2" spans="1:13" ht="33" x14ac:dyDescent="0.25">
      <c r="A2" s="171"/>
      <c r="B2" s="136" t="s">
        <v>84</v>
      </c>
      <c r="C2" s="137" t="s">
        <v>80</v>
      </c>
      <c r="D2" s="136" t="s">
        <v>81</v>
      </c>
      <c r="E2" s="136" t="s">
        <v>84</v>
      </c>
      <c r="F2" s="137" t="s">
        <v>80</v>
      </c>
      <c r="G2" s="136" t="s">
        <v>81</v>
      </c>
      <c r="H2" s="136" t="s">
        <v>84</v>
      </c>
      <c r="I2" s="137" t="s">
        <v>80</v>
      </c>
      <c r="J2" s="136" t="s">
        <v>81</v>
      </c>
    </row>
    <row r="3" spans="1:13" x14ac:dyDescent="0.25">
      <c r="A3" s="55" t="s">
        <v>5</v>
      </c>
      <c r="B3" s="20">
        <f>B4+B7+B8+B11+B12+B10</f>
        <v>442267129.75</v>
      </c>
      <c r="C3" s="20">
        <f>C4+C7+C8+C11+C12+C10</f>
        <v>180099098.77000001</v>
      </c>
      <c r="D3" s="152">
        <f t="shared" ref="D3:D14" si="0">C3/B3*100</f>
        <v>40.721791572393023</v>
      </c>
      <c r="E3" s="20">
        <f>E4+E7+E8+E11+E12+E10</f>
        <v>240657015.75</v>
      </c>
      <c r="F3" s="20">
        <f>F4+F7+F8+F11+F12+F10</f>
        <v>90638889.959999993</v>
      </c>
      <c r="G3" s="152">
        <f t="shared" ref="G3" si="1">F3/E3*100</f>
        <v>37.663098944997195</v>
      </c>
      <c r="H3" s="20">
        <f>H4+H7+H8+H11+H12+H10</f>
        <v>218441436</v>
      </c>
      <c r="I3" s="20">
        <f>I4+I7+I8+I11+I12+I10</f>
        <v>94198150.320000008</v>
      </c>
      <c r="J3" s="152">
        <f>I3/H3*100</f>
        <v>43.122839716179129</v>
      </c>
    </row>
    <row r="4" spans="1:13" x14ac:dyDescent="0.25">
      <c r="A4" s="56" t="s">
        <v>6</v>
      </c>
      <c r="B4" s="14">
        <f>E4+H4-E9-H9</f>
        <v>366270763.75</v>
      </c>
      <c r="C4" s="4">
        <f>F4+I4-F9-I9</f>
        <v>155467152.26000002</v>
      </c>
      <c r="D4" s="160">
        <f t="shared" si="0"/>
        <v>42.445962835874859</v>
      </c>
      <c r="E4" s="14">
        <f>4431000+7573000+122528693.75+38978322</f>
        <v>173511015.75</v>
      </c>
      <c r="F4" s="14">
        <f>1706487.67+2081318.76+48571953.39+13776762.86</f>
        <v>66136522.68</v>
      </c>
      <c r="G4" s="153">
        <f>F4/E4*100</f>
        <v>38.116613169558953</v>
      </c>
      <c r="H4" s="3">
        <f>30093500+3207700+167188348+9101522</f>
        <v>209591070</v>
      </c>
      <c r="I4" s="3">
        <f>11897687.39+1189467.3+78237557.4+2743859</f>
        <v>94068571.090000004</v>
      </c>
      <c r="J4" s="152">
        <f t="shared" ref="J4:J63" si="2">I4/H4*100</f>
        <v>44.881955652977013</v>
      </c>
    </row>
    <row r="5" spans="1:13" x14ac:dyDescent="0.25">
      <c r="A5" s="144" t="s">
        <v>8</v>
      </c>
      <c r="B5" s="145">
        <f>E5+H5</f>
        <v>244960251</v>
      </c>
      <c r="C5" s="145">
        <f>F5+I5</f>
        <v>94198780.810000002</v>
      </c>
      <c r="D5" s="146">
        <f t="shared" si="0"/>
        <v>38.454720888573881</v>
      </c>
      <c r="E5" s="145">
        <f>3546000+3664000+77670000+28264051</f>
        <v>113144051</v>
      </c>
      <c r="F5" s="147">
        <f>1270383.63+1265453.1+28102704.12+9756790.36</f>
        <v>40395331.210000001</v>
      </c>
      <c r="G5" s="148">
        <f t="shared" ref="G5:G10" si="3">F5/E5*100</f>
        <v>35.702567526064627</v>
      </c>
      <c r="H5" s="147">
        <v>131816200</v>
      </c>
      <c r="I5" s="147">
        <f>9199375.23+747865.79+43856208.58</f>
        <v>53803449.599999994</v>
      </c>
      <c r="J5" s="152">
        <f t="shared" si="2"/>
        <v>40.81702370421845</v>
      </c>
    </row>
    <row r="6" spans="1:13" x14ac:dyDescent="0.25">
      <c r="A6" s="149" t="s">
        <v>2</v>
      </c>
      <c r="B6" s="145">
        <f>E6+H6</f>
        <v>73687794</v>
      </c>
      <c r="C6" s="145">
        <f>F6+I6</f>
        <v>26195455.879999999</v>
      </c>
      <c r="D6" s="146">
        <f t="shared" si="0"/>
        <v>35.549246975693151</v>
      </c>
      <c r="E6" s="145">
        <f>733000+1106000+23454000+8530994</f>
        <v>33823994</v>
      </c>
      <c r="F6" s="147">
        <f>348924.04+364088.56+7543262.09+2603688.19</f>
        <v>10859962.879999999</v>
      </c>
      <c r="G6" s="148">
        <f t="shared" si="3"/>
        <v>32.107275326503427</v>
      </c>
      <c r="H6" s="147">
        <v>39863800</v>
      </c>
      <c r="I6" s="147">
        <f>2680133.05+217869.73+12437490.22</f>
        <v>15335493</v>
      </c>
      <c r="J6" s="152">
        <f t="shared" si="2"/>
        <v>38.469721903079993</v>
      </c>
    </row>
    <row r="7" spans="1:13" x14ac:dyDescent="0.25">
      <c r="A7" s="58" t="s">
        <v>65</v>
      </c>
      <c r="B7" s="17">
        <f>E7+H7</f>
        <v>8345000</v>
      </c>
      <c r="C7" s="17">
        <f t="shared" ref="B7:C10" si="4">F7+I7</f>
        <v>0</v>
      </c>
      <c r="D7" s="160">
        <f t="shared" si="0"/>
        <v>0</v>
      </c>
      <c r="E7" s="17">
        <v>0</v>
      </c>
      <c r="F7" s="3">
        <v>0</v>
      </c>
      <c r="G7" s="153">
        <v>0</v>
      </c>
      <c r="H7" s="3">
        <v>8345000</v>
      </c>
      <c r="I7" s="3">
        <v>0</v>
      </c>
      <c r="J7" s="152">
        <f t="shared" si="2"/>
        <v>0</v>
      </c>
      <c r="M7" s="80"/>
    </row>
    <row r="8" spans="1:13" x14ac:dyDescent="0.25">
      <c r="A8" s="56" t="s">
        <v>22</v>
      </c>
      <c r="B8" s="17">
        <f t="shared" si="4"/>
        <v>129200</v>
      </c>
      <c r="C8" s="17">
        <f t="shared" si="4"/>
        <v>127350.04</v>
      </c>
      <c r="D8" s="160">
        <f t="shared" si="0"/>
        <v>98.568142414860674</v>
      </c>
      <c r="E8" s="3">
        <v>129200</v>
      </c>
      <c r="F8" s="3">
        <v>127350.04</v>
      </c>
      <c r="G8" s="153">
        <f t="shared" si="3"/>
        <v>98.568142414860674</v>
      </c>
      <c r="H8" s="3">
        <v>0</v>
      </c>
      <c r="I8" s="3">
        <v>0</v>
      </c>
      <c r="J8" s="152">
        <v>0</v>
      </c>
    </row>
    <row r="9" spans="1:13" x14ac:dyDescent="0.25">
      <c r="A9" s="140" t="s">
        <v>64</v>
      </c>
      <c r="B9" s="141"/>
      <c r="C9" s="141"/>
      <c r="D9" s="142">
        <v>0</v>
      </c>
      <c r="E9" s="141">
        <v>7729800</v>
      </c>
      <c r="F9" s="141">
        <v>1697082.51</v>
      </c>
      <c r="G9" s="143">
        <f>F9/E9*100</f>
        <v>21.955063649771017</v>
      </c>
      <c r="H9" s="141">
        <v>9101522</v>
      </c>
      <c r="I9" s="141">
        <f>537950+2743859-240950</f>
        <v>3040859</v>
      </c>
      <c r="J9" s="152">
        <f t="shared" si="2"/>
        <v>33.410444978323405</v>
      </c>
    </row>
    <row r="10" spans="1:13" s="84" customFormat="1" x14ac:dyDescent="0.25">
      <c r="A10" s="82" t="s">
        <v>127</v>
      </c>
      <c r="B10" s="17">
        <f t="shared" si="4"/>
        <v>586000</v>
      </c>
      <c r="C10" s="17">
        <f t="shared" si="4"/>
        <v>0</v>
      </c>
      <c r="D10" s="160">
        <f t="shared" si="0"/>
        <v>0</v>
      </c>
      <c r="E10" s="86">
        <v>586000</v>
      </c>
      <c r="F10" s="86">
        <v>0</v>
      </c>
      <c r="G10" s="153">
        <f t="shared" si="3"/>
        <v>0</v>
      </c>
      <c r="H10" s="86">
        <v>0</v>
      </c>
      <c r="I10" s="86">
        <v>0</v>
      </c>
      <c r="J10" s="152">
        <v>0</v>
      </c>
    </row>
    <row r="11" spans="1:13" ht="16.5" customHeight="1" x14ac:dyDescent="0.25">
      <c r="A11" s="56" t="s">
        <v>16</v>
      </c>
      <c r="B11" s="14">
        <f>E11+H11</f>
        <v>772000</v>
      </c>
      <c r="C11" s="65">
        <f>F11+I11</f>
        <v>0</v>
      </c>
      <c r="D11" s="160">
        <f t="shared" si="0"/>
        <v>0</v>
      </c>
      <c r="E11" s="4">
        <v>500000</v>
      </c>
      <c r="F11" s="4">
        <v>0</v>
      </c>
      <c r="G11" s="153">
        <f t="shared" ref="G11:G19" si="5">F11/E11*100</f>
        <v>0</v>
      </c>
      <c r="H11" s="68">
        <v>272000</v>
      </c>
      <c r="I11" s="86">
        <v>0</v>
      </c>
      <c r="J11" s="152">
        <f t="shared" si="2"/>
        <v>0</v>
      </c>
    </row>
    <row r="12" spans="1:13" x14ac:dyDescent="0.25">
      <c r="A12" s="58" t="s">
        <v>78</v>
      </c>
      <c r="B12" s="14">
        <f>E12+H12</f>
        <v>66164166</v>
      </c>
      <c r="C12" s="65">
        <f t="shared" ref="C12" si="6">F12+I12</f>
        <v>24504596.469999999</v>
      </c>
      <c r="D12" s="160">
        <f t="shared" si="0"/>
        <v>37.03605433490992</v>
      </c>
      <c r="E12" s="3">
        <v>65930800</v>
      </c>
      <c r="F12" s="3">
        <v>24375017.239999998</v>
      </c>
      <c r="G12" s="153">
        <f t="shared" si="5"/>
        <v>36.970607424754434</v>
      </c>
      <c r="H12" s="3">
        <v>233366</v>
      </c>
      <c r="I12" s="3">
        <v>129579.23</v>
      </c>
      <c r="J12" s="152">
        <f t="shared" si="2"/>
        <v>55.52618204879888</v>
      </c>
    </row>
    <row r="13" spans="1:13" x14ac:dyDescent="0.25">
      <c r="A13" s="144" t="s">
        <v>8</v>
      </c>
      <c r="B13" s="145">
        <f t="shared" ref="B13:B20" si="7">E13+H13</f>
        <v>47610300</v>
      </c>
      <c r="C13" s="145">
        <f t="shared" ref="C13:C20" si="8">F13+I13</f>
        <v>17516241.050000001</v>
      </c>
      <c r="D13" s="146">
        <f t="shared" si="0"/>
        <v>36.790864686842973</v>
      </c>
      <c r="E13" s="145">
        <f>44504000+3106300</f>
        <v>47610300</v>
      </c>
      <c r="F13" s="147">
        <f>16254942.56+1261298.49</f>
        <v>17516241.050000001</v>
      </c>
      <c r="G13" s="148">
        <f t="shared" si="5"/>
        <v>36.790864686842973</v>
      </c>
      <c r="H13" s="147">
        <v>0</v>
      </c>
      <c r="I13" s="147">
        <v>0</v>
      </c>
      <c r="J13" s="152">
        <v>0</v>
      </c>
    </row>
    <row r="14" spans="1:13" x14ac:dyDescent="0.25">
      <c r="A14" s="150" t="s">
        <v>2</v>
      </c>
      <c r="B14" s="145">
        <f t="shared" si="7"/>
        <v>14288000</v>
      </c>
      <c r="C14" s="145">
        <f t="shared" si="8"/>
        <v>4805647.29</v>
      </c>
      <c r="D14" s="146">
        <f t="shared" si="0"/>
        <v>33.634149566069425</v>
      </c>
      <c r="E14" s="145">
        <f>13350000+938000</f>
        <v>14288000</v>
      </c>
      <c r="F14" s="147">
        <f>4449775.29+355872</f>
        <v>4805647.29</v>
      </c>
      <c r="G14" s="148">
        <f t="shared" si="5"/>
        <v>33.634149566069425</v>
      </c>
      <c r="H14" s="147">
        <v>0</v>
      </c>
      <c r="I14" s="147">
        <v>0</v>
      </c>
      <c r="J14" s="152">
        <v>0</v>
      </c>
    </row>
    <row r="15" spans="1:13" ht="19.5" customHeight="1" x14ac:dyDescent="0.25">
      <c r="A15" s="55" t="s">
        <v>25</v>
      </c>
      <c r="B15" s="29">
        <f t="shared" si="7"/>
        <v>6977400</v>
      </c>
      <c r="C15" s="29">
        <f t="shared" si="8"/>
        <v>2390281.4899999998</v>
      </c>
      <c r="D15" s="30">
        <f>C15/B15*100</f>
        <v>34.257481153438242</v>
      </c>
      <c r="E15" s="29">
        <f>E16+E17+E18+E19</f>
        <v>157000</v>
      </c>
      <c r="F15" s="29">
        <f>F16+F17+F18+F19</f>
        <v>13207.38</v>
      </c>
      <c r="G15" s="101">
        <f>F15/E15*100</f>
        <v>8.412343949044585</v>
      </c>
      <c r="H15" s="29">
        <f>H16</f>
        <v>6820400</v>
      </c>
      <c r="I15" s="29">
        <f>I16</f>
        <v>2377074.11</v>
      </c>
      <c r="J15" s="152">
        <f t="shared" si="2"/>
        <v>34.852414960999347</v>
      </c>
    </row>
    <row r="16" spans="1:13" ht="16.5" customHeight="1" x14ac:dyDescent="0.25">
      <c r="A16" s="56" t="s">
        <v>26</v>
      </c>
      <c r="B16" s="14">
        <f t="shared" si="7"/>
        <v>6820400</v>
      </c>
      <c r="C16" s="4">
        <f t="shared" si="8"/>
        <v>2377074.11</v>
      </c>
      <c r="D16" s="160">
        <f t="shared" ref="D16:D19" si="9">C16/B16*100</f>
        <v>34.852414960999347</v>
      </c>
      <c r="E16" s="3">
        <v>0</v>
      </c>
      <c r="F16" s="3">
        <v>0</v>
      </c>
      <c r="G16" s="153">
        <v>0</v>
      </c>
      <c r="H16" s="3">
        <v>6820400</v>
      </c>
      <c r="I16" s="3">
        <v>2377074.11</v>
      </c>
      <c r="J16" s="152">
        <f t="shared" si="2"/>
        <v>34.852414960999347</v>
      </c>
    </row>
    <row r="17" spans="1:10" ht="15.75" customHeight="1" x14ac:dyDescent="0.25">
      <c r="A17" s="151" t="s">
        <v>8</v>
      </c>
      <c r="B17" s="145">
        <f t="shared" si="7"/>
        <v>4668000</v>
      </c>
      <c r="C17" s="147">
        <f t="shared" si="8"/>
        <v>1863315.96</v>
      </c>
      <c r="D17" s="146">
        <f t="shared" si="9"/>
        <v>39.916794344473004</v>
      </c>
      <c r="E17" s="147">
        <v>0</v>
      </c>
      <c r="F17" s="147">
        <v>0</v>
      </c>
      <c r="G17" s="148">
        <v>0</v>
      </c>
      <c r="H17" s="147">
        <v>4668000</v>
      </c>
      <c r="I17" s="147">
        <v>1863315.96</v>
      </c>
      <c r="J17" s="152">
        <f t="shared" si="2"/>
        <v>39.916794344473004</v>
      </c>
    </row>
    <row r="18" spans="1:10" ht="15.75" customHeight="1" x14ac:dyDescent="0.25">
      <c r="A18" s="150" t="s">
        <v>2</v>
      </c>
      <c r="B18" s="145">
        <f t="shared" si="7"/>
        <v>1410400</v>
      </c>
      <c r="C18" s="147">
        <f t="shared" si="8"/>
        <v>492055.26</v>
      </c>
      <c r="D18" s="146">
        <f t="shared" si="9"/>
        <v>34.88763896766875</v>
      </c>
      <c r="E18" s="147">
        <v>0</v>
      </c>
      <c r="F18" s="147">
        <v>0</v>
      </c>
      <c r="G18" s="148">
        <v>0</v>
      </c>
      <c r="H18" s="147">
        <v>1410400</v>
      </c>
      <c r="I18" s="147">
        <v>492055.26</v>
      </c>
      <c r="J18" s="152">
        <f t="shared" si="2"/>
        <v>34.88763896766875</v>
      </c>
    </row>
    <row r="19" spans="1:10" ht="16.5" customHeight="1" x14ac:dyDescent="0.25">
      <c r="A19" s="56" t="s">
        <v>27</v>
      </c>
      <c r="B19" s="17">
        <f t="shared" si="7"/>
        <v>157000</v>
      </c>
      <c r="C19" s="3">
        <f t="shared" si="8"/>
        <v>13207.38</v>
      </c>
      <c r="D19" s="160">
        <f t="shared" si="9"/>
        <v>8.412343949044585</v>
      </c>
      <c r="E19" s="3">
        <v>157000</v>
      </c>
      <c r="F19" s="3">
        <v>13207.38</v>
      </c>
      <c r="G19" s="153">
        <f t="shared" si="5"/>
        <v>8.412343949044585</v>
      </c>
      <c r="H19" s="3">
        <v>0</v>
      </c>
      <c r="I19" s="3">
        <v>0</v>
      </c>
      <c r="J19" s="152">
        <v>0</v>
      </c>
    </row>
    <row r="20" spans="1:10" x14ac:dyDescent="0.25">
      <c r="A20" s="55" t="s">
        <v>28</v>
      </c>
      <c r="B20" s="20">
        <f t="shared" si="7"/>
        <v>65918575</v>
      </c>
      <c r="C20" s="20">
        <f t="shared" si="8"/>
        <v>29370860.630000003</v>
      </c>
      <c r="D20" s="30">
        <f>C20/B20*100</f>
        <v>44.556273599664436</v>
      </c>
      <c r="E20" s="20">
        <f>E21+E24</f>
        <v>9442000</v>
      </c>
      <c r="F20" s="20">
        <f>F21+F24</f>
        <v>3304644.87</v>
      </c>
      <c r="G20" s="30">
        <f>F20/E20*100</f>
        <v>34.999416119466211</v>
      </c>
      <c r="H20" s="20">
        <f>H21+H24</f>
        <v>56476575</v>
      </c>
      <c r="I20" s="20">
        <f>I21+I24</f>
        <v>26066215.760000002</v>
      </c>
      <c r="J20" s="152">
        <f t="shared" si="2"/>
        <v>46.154030693256452</v>
      </c>
    </row>
    <row r="21" spans="1:10" ht="21" customHeight="1" x14ac:dyDescent="0.25">
      <c r="A21" s="56" t="s">
        <v>120</v>
      </c>
      <c r="B21" s="14">
        <f t="shared" ref="B21:B36" si="10">E21+H21</f>
        <v>65782575</v>
      </c>
      <c r="C21" s="4">
        <f t="shared" ref="C21:C36" si="11">F21+I21</f>
        <v>29356286.530000001</v>
      </c>
      <c r="D21" s="160">
        <f t="shared" ref="D21:D26" si="12">C21/B21*100</f>
        <v>44.626235032605521</v>
      </c>
      <c r="E21" s="4">
        <v>9306000</v>
      </c>
      <c r="F21" s="4">
        <v>3290070.77</v>
      </c>
      <c r="G21" s="155">
        <f>F21/E21*100</f>
        <v>35.35429583064689</v>
      </c>
      <c r="H21" s="3">
        <v>56476575</v>
      </c>
      <c r="I21" s="3">
        <v>26066215.760000002</v>
      </c>
      <c r="J21" s="152">
        <f t="shared" si="2"/>
        <v>46.154030693256452</v>
      </c>
    </row>
    <row r="22" spans="1:10" ht="16.5" customHeight="1" x14ac:dyDescent="0.25">
      <c r="A22" s="144" t="s">
        <v>8</v>
      </c>
      <c r="B22" s="145">
        <f t="shared" si="10"/>
        <v>39512400</v>
      </c>
      <c r="C22" s="147">
        <f t="shared" si="11"/>
        <v>15986225.830000002</v>
      </c>
      <c r="D22" s="146">
        <f t="shared" si="12"/>
        <v>40.45875682064365</v>
      </c>
      <c r="E22" s="145">
        <v>6323000</v>
      </c>
      <c r="F22" s="147">
        <f>2358383.45</f>
        <v>2358383.4500000002</v>
      </c>
      <c r="G22" s="148">
        <f t="shared" ref="G22:G26" si="13">F22/E22*100</f>
        <v>37.298488850229319</v>
      </c>
      <c r="H22" s="147">
        <v>33189400</v>
      </c>
      <c r="I22" s="147">
        <v>13627842.380000001</v>
      </c>
      <c r="J22" s="152">
        <f t="shared" si="2"/>
        <v>41.060827794416291</v>
      </c>
    </row>
    <row r="23" spans="1:10" ht="16.5" customHeight="1" x14ac:dyDescent="0.25">
      <c r="A23" s="149" t="s">
        <v>2</v>
      </c>
      <c r="B23" s="145">
        <f t="shared" si="10"/>
        <v>11850100</v>
      </c>
      <c r="C23" s="147">
        <f t="shared" si="11"/>
        <v>4540505.88</v>
      </c>
      <c r="D23" s="146">
        <f t="shared" si="12"/>
        <v>38.316181973147906</v>
      </c>
      <c r="E23" s="145">
        <v>1907000</v>
      </c>
      <c r="F23" s="147">
        <f>648242.48</f>
        <v>648242.48</v>
      </c>
      <c r="G23" s="148">
        <f t="shared" si="13"/>
        <v>33.992788673308858</v>
      </c>
      <c r="H23" s="147">
        <v>9943100</v>
      </c>
      <c r="I23" s="147">
        <v>3892263.4</v>
      </c>
      <c r="J23" s="152">
        <f t="shared" si="2"/>
        <v>39.145371161911271</v>
      </c>
    </row>
    <row r="24" spans="1:10" ht="16.5" customHeight="1" x14ac:dyDescent="0.25">
      <c r="A24" s="56" t="s">
        <v>61</v>
      </c>
      <c r="B24" s="14">
        <f t="shared" si="10"/>
        <v>136000</v>
      </c>
      <c r="C24" s="4">
        <f t="shared" si="11"/>
        <v>14574.1</v>
      </c>
      <c r="D24" s="160">
        <f t="shared" si="12"/>
        <v>10.71625</v>
      </c>
      <c r="E24" s="4">
        <v>136000</v>
      </c>
      <c r="F24" s="4">
        <v>14574.1</v>
      </c>
      <c r="G24" s="155">
        <f t="shared" si="13"/>
        <v>10.71625</v>
      </c>
      <c r="H24" s="3">
        <v>0</v>
      </c>
      <c r="I24" s="3">
        <v>0</v>
      </c>
      <c r="J24" s="152">
        <v>0</v>
      </c>
    </row>
    <row r="25" spans="1:10" s="61" customFormat="1" ht="16.5" hidden="1" customHeight="1" x14ac:dyDescent="0.25">
      <c r="A25" s="59" t="s">
        <v>32</v>
      </c>
      <c r="B25" s="67">
        <f t="shared" si="10"/>
        <v>0</v>
      </c>
      <c r="C25" s="68">
        <f t="shared" si="11"/>
        <v>0</v>
      </c>
      <c r="D25" s="160" t="e">
        <f t="shared" si="12"/>
        <v>#DIV/0!</v>
      </c>
      <c r="E25" s="4">
        <v>0</v>
      </c>
      <c r="F25" s="4">
        <v>0</v>
      </c>
      <c r="G25" s="155" t="e">
        <f t="shared" si="13"/>
        <v>#DIV/0!</v>
      </c>
      <c r="H25" s="68">
        <v>0</v>
      </c>
      <c r="I25" s="68">
        <v>0</v>
      </c>
      <c r="J25" s="152" t="e">
        <f t="shared" si="2"/>
        <v>#DIV/0!</v>
      </c>
    </row>
    <row r="26" spans="1:10" s="61" customFormat="1" ht="16.5" hidden="1" customHeight="1" x14ac:dyDescent="0.25">
      <c r="A26" s="57" t="s">
        <v>2</v>
      </c>
      <c r="B26" s="67">
        <f t="shared" si="10"/>
        <v>0</v>
      </c>
      <c r="C26" s="68">
        <f t="shared" si="11"/>
        <v>0</v>
      </c>
      <c r="D26" s="160" t="e">
        <f t="shared" si="12"/>
        <v>#DIV/0!</v>
      </c>
      <c r="E26" s="4">
        <v>0</v>
      </c>
      <c r="F26" s="4">
        <v>0</v>
      </c>
      <c r="G26" s="155" t="e">
        <f t="shared" si="13"/>
        <v>#DIV/0!</v>
      </c>
      <c r="H26" s="68">
        <v>0</v>
      </c>
      <c r="I26" s="68">
        <v>0</v>
      </c>
      <c r="J26" s="152" t="e">
        <f t="shared" si="2"/>
        <v>#DIV/0!</v>
      </c>
    </row>
    <row r="27" spans="1:10" ht="17.25" customHeight="1" x14ac:dyDescent="0.25">
      <c r="A27" s="55" t="s">
        <v>29</v>
      </c>
      <c r="B27" s="20">
        <f>E27+H27</f>
        <v>115848521.06999999</v>
      </c>
      <c r="C27" s="20">
        <f t="shared" si="11"/>
        <v>23212271.400000002</v>
      </c>
      <c r="D27" s="30">
        <f>C27/B27*100</f>
        <v>20.036743832037597</v>
      </c>
      <c r="E27" s="20">
        <f>E28+E31+E32+E35+E36+E37+E34+E33</f>
        <v>48164468.939999998</v>
      </c>
      <c r="F27" s="20">
        <f>F28+F31+F32+F35+F36+F37+F34+F33</f>
        <v>8615288.5300000012</v>
      </c>
      <c r="G27" s="30">
        <f>F27/E27*100</f>
        <v>17.887228323294373</v>
      </c>
      <c r="H27" s="20">
        <f>H28+H31+H35+H36+H32</f>
        <v>67684052.129999995</v>
      </c>
      <c r="I27" s="20">
        <f>I28+I31+I35+I36</f>
        <v>14596982.870000001</v>
      </c>
      <c r="J27" s="152">
        <f t="shared" si="2"/>
        <v>21.566354865934652</v>
      </c>
    </row>
    <row r="28" spans="1:10" ht="16.5" customHeight="1" x14ac:dyDescent="0.25">
      <c r="A28" s="56" t="s">
        <v>49</v>
      </c>
      <c r="B28" s="14">
        <f t="shared" si="10"/>
        <v>656800</v>
      </c>
      <c r="C28" s="4">
        <f t="shared" si="11"/>
        <v>212341.49</v>
      </c>
      <c r="D28" s="160">
        <f t="shared" ref="D28:D36" si="14">C28/B28*100</f>
        <v>32.329703105968335</v>
      </c>
      <c r="E28" s="4">
        <v>0</v>
      </c>
      <c r="F28" s="4">
        <v>0</v>
      </c>
      <c r="G28" s="156">
        <v>0</v>
      </c>
      <c r="H28" s="3">
        <v>656800</v>
      </c>
      <c r="I28" s="3">
        <v>212341.49</v>
      </c>
      <c r="J28" s="152">
        <f t="shared" si="2"/>
        <v>32.329703105968335</v>
      </c>
    </row>
    <row r="29" spans="1:10" ht="15.75" customHeight="1" x14ac:dyDescent="0.25">
      <c r="A29" s="144" t="s">
        <v>8</v>
      </c>
      <c r="B29" s="145">
        <f t="shared" si="10"/>
        <v>480570.51</v>
      </c>
      <c r="C29" s="147">
        <f t="shared" si="11"/>
        <v>174218.07</v>
      </c>
      <c r="D29" s="146">
        <f t="shared" si="14"/>
        <v>36.252343074484536</v>
      </c>
      <c r="E29" s="145">
        <v>0</v>
      </c>
      <c r="F29" s="147">
        <v>0</v>
      </c>
      <c r="G29" s="146">
        <v>0</v>
      </c>
      <c r="H29" s="147">
        <v>480570.51</v>
      </c>
      <c r="I29" s="147">
        <v>174218.07</v>
      </c>
      <c r="J29" s="152">
        <f t="shared" si="2"/>
        <v>36.252343074484536</v>
      </c>
    </row>
    <row r="30" spans="1:10" ht="15.75" customHeight="1" x14ac:dyDescent="0.25">
      <c r="A30" s="150" t="s">
        <v>2</v>
      </c>
      <c r="B30" s="145">
        <f t="shared" si="10"/>
        <v>144834.49</v>
      </c>
      <c r="C30" s="147">
        <f t="shared" si="11"/>
        <v>38123.42</v>
      </c>
      <c r="D30" s="146">
        <f t="shared" si="14"/>
        <v>26.322059062036949</v>
      </c>
      <c r="E30" s="145">
        <v>0</v>
      </c>
      <c r="F30" s="147">
        <v>0</v>
      </c>
      <c r="G30" s="146">
        <v>0</v>
      </c>
      <c r="H30" s="147">
        <v>144834.49</v>
      </c>
      <c r="I30" s="147">
        <v>38123.42</v>
      </c>
      <c r="J30" s="152">
        <f t="shared" si="2"/>
        <v>26.322059062036949</v>
      </c>
    </row>
    <row r="31" spans="1:10" ht="17.25" customHeight="1" x14ac:dyDescent="0.25">
      <c r="A31" s="56" t="s">
        <v>76</v>
      </c>
      <c r="B31" s="14">
        <f>E31+H31</f>
        <v>5154700</v>
      </c>
      <c r="C31" s="4">
        <f t="shared" si="11"/>
        <v>339115.66000000003</v>
      </c>
      <c r="D31" s="160">
        <f t="shared" si="14"/>
        <v>6.5787661745591404</v>
      </c>
      <c r="E31" s="4">
        <v>4624900</v>
      </c>
      <c r="F31" s="4">
        <v>281449</v>
      </c>
      <c r="G31" s="156">
        <f t="shared" ref="G31:G35" si="15">F31/E31*100</f>
        <v>6.0855153624943243</v>
      </c>
      <c r="H31" s="86">
        <v>529800</v>
      </c>
      <c r="I31" s="3">
        <v>57666.66</v>
      </c>
      <c r="J31" s="152">
        <f t="shared" si="2"/>
        <v>10.884609286523217</v>
      </c>
    </row>
    <row r="32" spans="1:10" x14ac:dyDescent="0.25">
      <c r="A32" s="56" t="s">
        <v>129</v>
      </c>
      <c r="B32" s="14">
        <f>E32+H32</f>
        <v>400000</v>
      </c>
      <c r="C32" s="4"/>
      <c r="D32" s="160">
        <f t="shared" si="14"/>
        <v>0</v>
      </c>
      <c r="E32" s="4"/>
      <c r="F32" s="4"/>
      <c r="G32" s="156">
        <v>0</v>
      </c>
      <c r="H32" s="3">
        <v>400000</v>
      </c>
      <c r="I32" s="3"/>
      <c r="J32" s="152">
        <f t="shared" si="2"/>
        <v>0</v>
      </c>
    </row>
    <row r="33" spans="1:10" hidden="1" x14ac:dyDescent="0.25">
      <c r="A33" s="82" t="s">
        <v>64</v>
      </c>
      <c r="B33" s="14"/>
      <c r="C33" s="4"/>
      <c r="D33" s="160" t="e">
        <f t="shared" si="14"/>
        <v>#DIV/0!</v>
      </c>
      <c r="E33" s="4"/>
      <c r="F33" s="4"/>
      <c r="G33" s="156" t="e">
        <f t="shared" si="15"/>
        <v>#DIV/0!</v>
      </c>
      <c r="H33" s="3"/>
      <c r="I33" s="3"/>
      <c r="J33" s="152" t="e">
        <f t="shared" si="2"/>
        <v>#DIV/0!</v>
      </c>
    </row>
    <row r="34" spans="1:10" hidden="1" x14ac:dyDescent="0.25">
      <c r="A34" s="56" t="s">
        <v>67</v>
      </c>
      <c r="B34" s="14"/>
      <c r="C34" s="4"/>
      <c r="D34" s="160" t="e">
        <f t="shared" si="14"/>
        <v>#DIV/0!</v>
      </c>
      <c r="E34" s="4"/>
      <c r="F34" s="4"/>
      <c r="G34" s="156" t="e">
        <f>F34/E34*100</f>
        <v>#DIV/0!</v>
      </c>
      <c r="H34" s="3"/>
      <c r="I34" s="3"/>
      <c r="J34" s="152" t="e">
        <f t="shared" si="2"/>
        <v>#DIV/0!</v>
      </c>
    </row>
    <row r="35" spans="1:10" ht="16.5" customHeight="1" x14ac:dyDescent="0.25">
      <c r="A35" s="56" t="s">
        <v>48</v>
      </c>
      <c r="B35" s="14">
        <f t="shared" si="10"/>
        <v>101781621.06999999</v>
      </c>
      <c r="C35" s="4">
        <f t="shared" si="11"/>
        <v>22228814.25</v>
      </c>
      <c r="D35" s="160">
        <f t="shared" si="14"/>
        <v>21.839713315935697</v>
      </c>
      <c r="E35" s="4">
        <v>36984168.939999998</v>
      </c>
      <c r="F35" s="4">
        <v>8333839.5300000003</v>
      </c>
      <c r="G35" s="156">
        <f t="shared" si="15"/>
        <v>22.533531964771523</v>
      </c>
      <c r="H35" s="3">
        <v>64797452.130000003</v>
      </c>
      <c r="I35" s="3">
        <v>13894974.720000001</v>
      </c>
      <c r="J35" s="152">
        <f t="shared" si="2"/>
        <v>21.443705366876436</v>
      </c>
    </row>
    <row r="36" spans="1:10" ht="16.5" customHeight="1" x14ac:dyDescent="0.25">
      <c r="A36" s="56" t="s">
        <v>7</v>
      </c>
      <c r="B36" s="14">
        <f t="shared" si="10"/>
        <v>7855400</v>
      </c>
      <c r="C36" s="4">
        <f t="shared" si="11"/>
        <v>432000</v>
      </c>
      <c r="D36" s="160">
        <f t="shared" si="14"/>
        <v>5.4994016854647754</v>
      </c>
      <c r="E36" s="4">
        <v>6555400</v>
      </c>
      <c r="F36" s="4">
        <v>0</v>
      </c>
      <c r="G36" s="156">
        <v>0</v>
      </c>
      <c r="H36" s="3">
        <v>1300000</v>
      </c>
      <c r="I36" s="3">
        <v>432000</v>
      </c>
      <c r="J36" s="152">
        <f t="shared" si="2"/>
        <v>33.230769230769234</v>
      </c>
    </row>
    <row r="37" spans="1:10" ht="16.5" hidden="1" customHeight="1" x14ac:dyDescent="0.25">
      <c r="A37" s="56" t="s">
        <v>9</v>
      </c>
      <c r="B37" s="4"/>
      <c r="C37" s="4"/>
      <c r="D37" s="156"/>
      <c r="E37" s="112">
        <f t="shared" ref="E37" si="16">F37+G37</f>
        <v>0</v>
      </c>
      <c r="F37" s="112"/>
      <c r="G37" s="158"/>
      <c r="H37" s="68"/>
      <c r="I37" s="68"/>
      <c r="J37" s="152" t="e">
        <f t="shared" si="2"/>
        <v>#DIV/0!</v>
      </c>
    </row>
    <row r="38" spans="1:10" ht="17.25" customHeight="1" x14ac:dyDescent="0.25">
      <c r="A38" s="55" t="s">
        <v>30</v>
      </c>
      <c r="B38" s="20">
        <f>B39+B40+B41</f>
        <v>222570381.81</v>
      </c>
      <c r="C38" s="20">
        <f>C39+C40+C41</f>
        <v>70727235.939999998</v>
      </c>
      <c r="D38" s="30">
        <f>C38/B38*100</f>
        <v>31.77746983440824</v>
      </c>
      <c r="E38" s="20">
        <f>E39+E40+E41</f>
        <v>105377443.55</v>
      </c>
      <c r="F38" s="20">
        <f>F39+F40+F41</f>
        <v>30295056.82</v>
      </c>
      <c r="G38" s="30">
        <f>F38/E38*100</f>
        <v>28.749090696649375</v>
      </c>
      <c r="H38" s="20">
        <f>H39+H40+H41</f>
        <v>124162559.98</v>
      </c>
      <c r="I38" s="20">
        <f>I39+I40+I41</f>
        <v>44216941.039999999</v>
      </c>
      <c r="J38" s="152">
        <f t="shared" si="2"/>
        <v>35.612137062188815</v>
      </c>
    </row>
    <row r="39" spans="1:10" s="84" customFormat="1" ht="17.25" customHeight="1" x14ac:dyDescent="0.25">
      <c r="A39" s="82" t="s">
        <v>109</v>
      </c>
      <c r="B39" s="14">
        <f>E39+H39</f>
        <v>63015666.140000001</v>
      </c>
      <c r="C39" s="14">
        <f t="shared" ref="B39:C41" si="17">F39+I39</f>
        <v>8229779.9199999999</v>
      </c>
      <c r="D39" s="160">
        <f t="shared" ref="D39:D41" si="18">C39/B39*100</f>
        <v>13.059895140545125</v>
      </c>
      <c r="E39" s="83">
        <v>32164355.550000001</v>
      </c>
      <c r="F39" s="83">
        <v>1484500.35</v>
      </c>
      <c r="G39" s="155">
        <f t="shared" ref="G39:G40" si="19">F39/E39*100</f>
        <v>4.6153585999642397</v>
      </c>
      <c r="H39" s="86">
        <v>30851310.59</v>
      </c>
      <c r="I39" s="86">
        <v>6745279.5700000003</v>
      </c>
      <c r="J39" s="152">
        <f t="shared" si="2"/>
        <v>21.863834764239755</v>
      </c>
    </row>
    <row r="40" spans="1:10" s="84" customFormat="1" ht="17.25" customHeight="1" x14ac:dyDescent="0.25">
      <c r="A40" s="82" t="s">
        <v>110</v>
      </c>
      <c r="B40" s="14">
        <f>E40+H40-E42</f>
        <v>88511217.939999998</v>
      </c>
      <c r="C40" s="14">
        <f>F40+I40-F42</f>
        <v>34115653.399999999</v>
      </c>
      <c r="D40" s="160">
        <f t="shared" si="18"/>
        <v>38.543875221699381</v>
      </c>
      <c r="E40" s="83">
        <v>73213088</v>
      </c>
      <c r="F40" s="83">
        <v>28810556.469999999</v>
      </c>
      <c r="G40" s="155">
        <f t="shared" si="19"/>
        <v>39.351647713589131</v>
      </c>
      <c r="H40" s="86">
        <v>22267751.66</v>
      </c>
      <c r="I40" s="86">
        <v>9089858.8499999996</v>
      </c>
      <c r="J40" s="152">
        <f t="shared" si="2"/>
        <v>40.820730304480144</v>
      </c>
    </row>
    <row r="41" spans="1:10" s="84" customFormat="1" x14ac:dyDescent="0.25">
      <c r="A41" s="82" t="s">
        <v>111</v>
      </c>
      <c r="B41" s="14">
        <f t="shared" si="17"/>
        <v>71043497.730000004</v>
      </c>
      <c r="C41" s="14">
        <f t="shared" si="17"/>
        <v>28381802.620000001</v>
      </c>
      <c r="D41" s="160">
        <f t="shared" si="18"/>
        <v>39.949894820585428</v>
      </c>
      <c r="E41" s="83">
        <v>0</v>
      </c>
      <c r="F41" s="83">
        <v>0</v>
      </c>
      <c r="G41" s="155">
        <v>0</v>
      </c>
      <c r="H41" s="86">
        <v>71043497.730000004</v>
      </c>
      <c r="I41" s="86">
        <v>28381802.620000001</v>
      </c>
      <c r="J41" s="152">
        <f t="shared" si="2"/>
        <v>39.949894820585428</v>
      </c>
    </row>
    <row r="42" spans="1:10" s="84" customFormat="1" x14ac:dyDescent="0.25">
      <c r="A42" s="140" t="s">
        <v>64</v>
      </c>
      <c r="B42" s="141"/>
      <c r="C42" s="141"/>
      <c r="D42" s="142"/>
      <c r="E42" s="141">
        <v>6969621.7199999997</v>
      </c>
      <c r="F42" s="141">
        <v>3784761.92</v>
      </c>
      <c r="G42" s="143">
        <f>F42/E42*100</f>
        <v>54.303692109132143</v>
      </c>
      <c r="H42" s="141">
        <v>0</v>
      </c>
      <c r="I42" s="141">
        <v>0</v>
      </c>
      <c r="J42" s="152">
        <v>0</v>
      </c>
    </row>
    <row r="43" spans="1:10" ht="21.75" customHeight="1" x14ac:dyDescent="0.25">
      <c r="A43" s="55" t="s">
        <v>31</v>
      </c>
      <c r="B43" s="20">
        <f>E43+H43</f>
        <v>15689200</v>
      </c>
      <c r="C43" s="20">
        <f>F43+I43</f>
        <v>978632</v>
      </c>
      <c r="D43" s="30">
        <f>C43/B43*100</f>
        <v>6.2376156846748083</v>
      </c>
      <c r="E43" s="20">
        <v>15689200</v>
      </c>
      <c r="F43" s="20">
        <v>978632</v>
      </c>
      <c r="G43" s="30">
        <f>F43/E43*100</f>
        <v>6.2376156846748083</v>
      </c>
      <c r="H43" s="29">
        <v>0</v>
      </c>
      <c r="I43" s="29">
        <v>0</v>
      </c>
      <c r="J43" s="152">
        <v>0</v>
      </c>
    </row>
    <row r="44" spans="1:10" ht="18.75" customHeight="1" x14ac:dyDescent="0.25">
      <c r="A44" s="55" t="s">
        <v>15</v>
      </c>
      <c r="B44" s="20">
        <f>B45+B49+B52+B53+B72</f>
        <v>2002528784.75</v>
      </c>
      <c r="C44" s="20">
        <f>C45+C49+C52+C53+C72</f>
        <v>949484209.15999997</v>
      </c>
      <c r="D44" s="30">
        <f>C44/B44*100</f>
        <v>47.414260228900311</v>
      </c>
      <c r="E44" s="20">
        <f>E45+E49+E52+E53+E72</f>
        <v>1804597079.0599999</v>
      </c>
      <c r="F44" s="20">
        <f>F45+F49+F52+F53+F72</f>
        <v>851252080.83000004</v>
      </c>
      <c r="G44" s="30">
        <f>F44/E44*100</f>
        <v>47.171309912205466</v>
      </c>
      <c r="H44" s="29">
        <f>H45+H49+H52+H53+H72</f>
        <v>197931705.69</v>
      </c>
      <c r="I44" s="29">
        <f>I45+I49+I52+I53+I72</f>
        <v>98232128.329999998</v>
      </c>
      <c r="J44" s="152">
        <f t="shared" si="2"/>
        <v>49.629304202455991</v>
      </c>
    </row>
    <row r="45" spans="1:10" ht="17.25" customHeight="1" x14ac:dyDescent="0.25">
      <c r="A45" s="55" t="s">
        <v>33</v>
      </c>
      <c r="B45" s="20">
        <f>E45+H45</f>
        <v>1622765553.22</v>
      </c>
      <c r="C45" s="20">
        <f>F45+I45</f>
        <v>776147397.20000005</v>
      </c>
      <c r="D45" s="30">
        <f>C45/B45*100</f>
        <v>47.828683303014188</v>
      </c>
      <c r="E45" s="20">
        <v>1622765553.22</v>
      </c>
      <c r="F45" s="20">
        <v>776147397.20000005</v>
      </c>
      <c r="G45" s="30">
        <f>F45/E45*100</f>
        <v>47.828683303014188</v>
      </c>
      <c r="H45" s="29">
        <v>0</v>
      </c>
      <c r="I45" s="29">
        <v>0</v>
      </c>
      <c r="J45" s="152">
        <v>0</v>
      </c>
    </row>
    <row r="46" spans="1:10" ht="15.75" customHeight="1" x14ac:dyDescent="0.25">
      <c r="A46" s="144" t="s">
        <v>8</v>
      </c>
      <c r="B46" s="145">
        <f>E46</f>
        <v>947470700</v>
      </c>
      <c r="C46" s="145">
        <f>F46</f>
        <v>426210990.06</v>
      </c>
      <c r="D46" s="148">
        <f t="shared" ref="D46:D48" si="20">C46/B46*100</f>
        <v>44.984081308266319</v>
      </c>
      <c r="E46" s="145">
        <f>254495000+647550400+35636000+2012300+7777000</f>
        <v>947470700</v>
      </c>
      <c r="F46" s="147">
        <f>116709580.48+293908672.08+12348417.92+673215.15+2571104.43</f>
        <v>426210990.06</v>
      </c>
      <c r="G46" s="148">
        <f t="shared" ref="G46:G51" si="21">F46/E46*100</f>
        <v>44.984081308266319</v>
      </c>
      <c r="H46" s="145">
        <v>0</v>
      </c>
      <c r="I46" s="145">
        <v>0</v>
      </c>
      <c r="J46" s="152">
        <v>0</v>
      </c>
    </row>
    <row r="47" spans="1:10" ht="15.75" customHeight="1" x14ac:dyDescent="0.25">
      <c r="A47" s="149" t="s">
        <v>2</v>
      </c>
      <c r="B47" s="145">
        <f t="shared" ref="B47:B48" si="22">E47</f>
        <v>285577500</v>
      </c>
      <c r="C47" s="145">
        <f t="shared" ref="C47:C48" si="23">F47</f>
        <v>111964382.5</v>
      </c>
      <c r="D47" s="148">
        <f t="shared" si="20"/>
        <v>39.206303892988771</v>
      </c>
      <c r="E47" s="145">
        <f>76554100+195319700+10762000+607700+2334000</f>
        <v>285577500</v>
      </c>
      <c r="F47" s="147">
        <f>34028451.5+73722305.56+3347549.21+148187.14+717889.09</f>
        <v>111964382.5</v>
      </c>
      <c r="G47" s="148">
        <f t="shared" si="21"/>
        <v>39.206303892988771</v>
      </c>
      <c r="H47" s="145">
        <v>0</v>
      </c>
      <c r="I47" s="145">
        <v>0</v>
      </c>
      <c r="J47" s="152">
        <v>0</v>
      </c>
    </row>
    <row r="48" spans="1:10" ht="16.5" hidden="1" customHeight="1" x14ac:dyDescent="0.25">
      <c r="A48" s="58" t="s">
        <v>108</v>
      </c>
      <c r="B48" s="17">
        <f t="shared" si="22"/>
        <v>2268000</v>
      </c>
      <c r="C48" s="17">
        <f t="shared" si="23"/>
        <v>48748.959999999999</v>
      </c>
      <c r="D48" s="153">
        <f t="shared" si="20"/>
        <v>2.1494250440917106</v>
      </c>
      <c r="E48" s="111">
        <v>2268000</v>
      </c>
      <c r="F48" s="111">
        <v>48748.959999999999</v>
      </c>
      <c r="G48" s="159">
        <f t="shared" si="21"/>
        <v>2.1494250440917106</v>
      </c>
      <c r="H48" s="3">
        <v>0</v>
      </c>
      <c r="I48" s="3">
        <v>0</v>
      </c>
      <c r="J48" s="152" t="e">
        <f t="shared" si="2"/>
        <v>#DIV/0!</v>
      </c>
    </row>
    <row r="49" spans="1:10" ht="17.25" customHeight="1" x14ac:dyDescent="0.25">
      <c r="A49" s="55" t="s">
        <v>34</v>
      </c>
      <c r="B49" s="20">
        <f>E49+H49</f>
        <v>219225895.69</v>
      </c>
      <c r="C49" s="20">
        <f>F49+I49</f>
        <v>104816875.16</v>
      </c>
      <c r="D49" s="30">
        <f>C49/B49*100</f>
        <v>47.812269088966588</v>
      </c>
      <c r="E49" s="20">
        <v>32973600</v>
      </c>
      <c r="F49" s="20">
        <v>11134491.189999999</v>
      </c>
      <c r="G49" s="30">
        <f>F49/E49*100</f>
        <v>33.767896711308438</v>
      </c>
      <c r="H49" s="29">
        <v>186252295.69</v>
      </c>
      <c r="I49" s="29">
        <v>93682383.969999999</v>
      </c>
      <c r="J49" s="152">
        <f t="shared" si="2"/>
        <v>50.298646587382635</v>
      </c>
    </row>
    <row r="50" spans="1:10" ht="15.75" customHeight="1" x14ac:dyDescent="0.25">
      <c r="A50" s="144" t="s">
        <v>8</v>
      </c>
      <c r="B50" s="145">
        <f t="shared" ref="B50:C51" si="24">E50+H50</f>
        <v>79353128.710000008</v>
      </c>
      <c r="C50" s="145">
        <f t="shared" si="24"/>
        <v>33237576.32</v>
      </c>
      <c r="D50" s="148">
        <f t="shared" ref="D50:D51" si="25">C50/B50*100</f>
        <v>41.885653231731283</v>
      </c>
      <c r="E50" s="145">
        <f>17150000</f>
        <v>17150000</v>
      </c>
      <c r="F50" s="147">
        <v>5648335.29</v>
      </c>
      <c r="G50" s="148">
        <f t="shared" si="21"/>
        <v>32.934899650145773</v>
      </c>
      <c r="H50" s="147">
        <v>62203128.710000001</v>
      </c>
      <c r="I50" s="147">
        <v>27589241.030000001</v>
      </c>
      <c r="J50" s="152">
        <f t="shared" si="2"/>
        <v>44.353461959486054</v>
      </c>
    </row>
    <row r="51" spans="1:10" ht="15.75" customHeight="1" x14ac:dyDescent="0.25">
      <c r="A51" s="150" t="s">
        <v>2</v>
      </c>
      <c r="B51" s="145">
        <f t="shared" si="24"/>
        <v>23826544</v>
      </c>
      <c r="C51" s="145">
        <f t="shared" si="24"/>
        <v>9582179.620000001</v>
      </c>
      <c r="D51" s="148">
        <f t="shared" si="25"/>
        <v>40.216405786756155</v>
      </c>
      <c r="E51" s="147">
        <v>5179000</v>
      </c>
      <c r="F51" s="147">
        <v>1544772.33</v>
      </c>
      <c r="G51" s="148">
        <f t="shared" si="21"/>
        <v>29.827617879899599</v>
      </c>
      <c r="H51" s="147">
        <v>18647544</v>
      </c>
      <c r="I51" s="147">
        <v>8037407.29</v>
      </c>
      <c r="J51" s="152">
        <f t="shared" si="2"/>
        <v>43.101693660033732</v>
      </c>
    </row>
    <row r="52" spans="1:10" ht="17.25" customHeight="1" x14ac:dyDescent="0.25">
      <c r="A52" s="55" t="s">
        <v>71</v>
      </c>
      <c r="B52" s="20">
        <f>E52+H52</f>
        <v>546000</v>
      </c>
      <c r="C52" s="20">
        <f>F52+I52</f>
        <v>114550</v>
      </c>
      <c r="D52" s="30">
        <f>C52/B52*100</f>
        <v>20.979853479853482</v>
      </c>
      <c r="E52" s="20">
        <v>546000</v>
      </c>
      <c r="F52" s="20">
        <v>114550</v>
      </c>
      <c r="G52" s="30">
        <f>F52/E52*100</f>
        <v>20.979853479853482</v>
      </c>
      <c r="H52" s="20">
        <v>0</v>
      </c>
      <c r="I52" s="20">
        <v>0</v>
      </c>
      <c r="J52" s="152">
        <v>0</v>
      </c>
    </row>
    <row r="53" spans="1:10" x14ac:dyDescent="0.25">
      <c r="A53" s="55" t="s">
        <v>72</v>
      </c>
      <c r="B53" s="20">
        <f>E53+H53</f>
        <v>84565078</v>
      </c>
      <c r="C53" s="20">
        <f t="shared" ref="C53:C77" si="26">F53+I53</f>
        <v>42045890.749999993</v>
      </c>
      <c r="D53" s="30">
        <f>C53/B53*100</f>
        <v>49.720158420477055</v>
      </c>
      <c r="E53" s="20">
        <f>E54+E55+E58+E59+E60+E61+E62+E64+E68+E69+E70+E56+E67+E63+E57</f>
        <v>81462978</v>
      </c>
      <c r="F53" s="20">
        <f>F54+F55+F58+F59+F60+F61+F62+F64+F68+F69+F70+F56+F67+F63+F57</f>
        <v>40760198.919999994</v>
      </c>
      <c r="G53" s="30">
        <f>F53/E53*100</f>
        <v>50.035242905065417</v>
      </c>
      <c r="H53" s="20">
        <f>H54+H55+H58+H59+H60+H61+H62+H64+H68+H69+H70+H56+H67+H63+H57+H71</f>
        <v>3102100</v>
      </c>
      <c r="I53" s="20">
        <f>I54+I55+I58+I59+I60+I61+I62+I64+I68+I69+I70+I56+I67+I63+I57+I71</f>
        <v>1285691.83</v>
      </c>
      <c r="J53" s="152">
        <f t="shared" si="2"/>
        <v>41.44585377647401</v>
      </c>
    </row>
    <row r="54" spans="1:10" x14ac:dyDescent="0.25">
      <c r="A54" s="133" t="s">
        <v>35</v>
      </c>
      <c r="B54" s="14">
        <f t="shared" ref="B54:B77" si="27">E54+H54</f>
        <v>11644100</v>
      </c>
      <c r="C54" s="14">
        <f>F54+I54</f>
        <v>6717716.6600000001</v>
      </c>
      <c r="D54" s="155">
        <f>C54/B54*100</f>
        <v>57.692021367044255</v>
      </c>
      <c r="E54" s="124">
        <v>8600000</v>
      </c>
      <c r="F54" s="124">
        <v>5490024.8300000001</v>
      </c>
      <c r="G54" s="155">
        <f>F54/E54*100</f>
        <v>63.837498023255812</v>
      </c>
      <c r="H54" s="86">
        <v>3044100</v>
      </c>
      <c r="I54" s="86">
        <v>1227691.83</v>
      </c>
      <c r="J54" s="152">
        <f t="shared" si="2"/>
        <v>40.330206957721501</v>
      </c>
    </row>
    <row r="55" spans="1:10" x14ac:dyDescent="0.25">
      <c r="A55" s="133" t="s">
        <v>118</v>
      </c>
      <c r="B55" s="14">
        <f t="shared" si="27"/>
        <v>32871300</v>
      </c>
      <c r="C55" s="14">
        <f t="shared" si="26"/>
        <v>18249500.039999999</v>
      </c>
      <c r="D55" s="155">
        <f t="shared" ref="D55:D64" si="28">C55/B55*100</f>
        <v>55.518035611612561</v>
      </c>
      <c r="E55" s="124">
        <v>32871300</v>
      </c>
      <c r="F55" s="125">
        <v>18249500.039999999</v>
      </c>
      <c r="G55" s="155">
        <f t="shared" ref="G55:G64" si="29">F55/E55*100</f>
        <v>55.518035611612561</v>
      </c>
      <c r="H55" s="3">
        <v>0</v>
      </c>
      <c r="I55" s="3">
        <v>0</v>
      </c>
      <c r="J55" s="152">
        <v>0</v>
      </c>
    </row>
    <row r="56" spans="1:10" hidden="1" x14ac:dyDescent="0.25">
      <c r="A56" s="133" t="s">
        <v>115</v>
      </c>
      <c r="B56" s="14">
        <f t="shared" si="27"/>
        <v>0</v>
      </c>
      <c r="C56" s="14">
        <f t="shared" si="26"/>
        <v>0</v>
      </c>
      <c r="D56" s="155" t="e">
        <f t="shared" si="28"/>
        <v>#DIV/0!</v>
      </c>
      <c r="E56" s="126">
        <v>0</v>
      </c>
      <c r="F56" s="127">
        <v>0</v>
      </c>
      <c r="G56" s="155" t="e">
        <f t="shared" si="29"/>
        <v>#DIV/0!</v>
      </c>
      <c r="H56" s="3">
        <v>0</v>
      </c>
      <c r="I56" s="3">
        <v>0</v>
      </c>
      <c r="J56" s="152" t="e">
        <f t="shared" si="2"/>
        <v>#DIV/0!</v>
      </c>
    </row>
    <row r="57" spans="1:10" ht="33" x14ac:dyDescent="0.25">
      <c r="A57" s="134" t="s">
        <v>122</v>
      </c>
      <c r="B57" s="14">
        <f t="shared" si="27"/>
        <v>234800</v>
      </c>
      <c r="C57" s="14">
        <f t="shared" si="26"/>
        <v>87085</v>
      </c>
      <c r="D57" s="155">
        <f t="shared" si="28"/>
        <v>37.089011925042591</v>
      </c>
      <c r="E57" s="124">
        <f>12000+222800</f>
        <v>234800</v>
      </c>
      <c r="F57" s="125">
        <f>5585+81500</f>
        <v>87085</v>
      </c>
      <c r="G57" s="155">
        <f t="shared" si="29"/>
        <v>37.089011925042591</v>
      </c>
      <c r="H57" s="3">
        <v>0</v>
      </c>
      <c r="I57" s="3">
        <v>0</v>
      </c>
      <c r="J57" s="152">
        <v>0</v>
      </c>
    </row>
    <row r="58" spans="1:10" x14ac:dyDescent="0.25">
      <c r="A58" s="133" t="s">
        <v>36</v>
      </c>
      <c r="B58" s="14">
        <f t="shared" si="27"/>
        <v>405000</v>
      </c>
      <c r="C58" s="14">
        <f t="shared" si="26"/>
        <v>241395</v>
      </c>
      <c r="D58" s="155">
        <f t="shared" si="28"/>
        <v>59.603703703703701</v>
      </c>
      <c r="E58" s="124">
        <v>405000</v>
      </c>
      <c r="F58" s="125">
        <v>241395</v>
      </c>
      <c r="G58" s="155">
        <f t="shared" si="29"/>
        <v>59.603703703703701</v>
      </c>
      <c r="H58" s="3">
        <v>0</v>
      </c>
      <c r="I58" s="3">
        <v>0</v>
      </c>
      <c r="J58" s="152">
        <v>0</v>
      </c>
    </row>
    <row r="59" spans="1:10" x14ac:dyDescent="0.25">
      <c r="A59" s="133" t="s">
        <v>59</v>
      </c>
      <c r="B59" s="14">
        <f t="shared" si="27"/>
        <v>8032320</v>
      </c>
      <c r="C59" s="14">
        <f t="shared" si="26"/>
        <v>5975999</v>
      </c>
      <c r="D59" s="155">
        <f t="shared" si="28"/>
        <v>74.399413867973379</v>
      </c>
      <c r="E59" s="124">
        <v>8032320</v>
      </c>
      <c r="F59" s="125">
        <v>5975999</v>
      </c>
      <c r="G59" s="155">
        <f t="shared" si="29"/>
        <v>74.399413867973379</v>
      </c>
      <c r="H59" s="3">
        <v>0</v>
      </c>
      <c r="I59" s="3">
        <v>0</v>
      </c>
      <c r="J59" s="152">
        <v>0</v>
      </c>
    </row>
    <row r="60" spans="1:10" ht="16.5" customHeight="1" x14ac:dyDescent="0.25">
      <c r="A60" s="133" t="s">
        <v>60</v>
      </c>
      <c r="B60" s="14">
        <f t="shared" si="27"/>
        <v>510000</v>
      </c>
      <c r="C60" s="14">
        <f t="shared" si="26"/>
        <v>0</v>
      </c>
      <c r="D60" s="155">
        <f t="shared" si="28"/>
        <v>0</v>
      </c>
      <c r="E60" s="124">
        <v>510000</v>
      </c>
      <c r="F60" s="125">
        <v>0</v>
      </c>
      <c r="G60" s="155">
        <f t="shared" si="29"/>
        <v>0</v>
      </c>
      <c r="H60" s="3">
        <v>0</v>
      </c>
      <c r="I60" s="3">
        <v>0</v>
      </c>
      <c r="J60" s="152">
        <v>0</v>
      </c>
    </row>
    <row r="61" spans="1:10" ht="16.5" customHeight="1" x14ac:dyDescent="0.25">
      <c r="A61" s="135" t="s">
        <v>37</v>
      </c>
      <c r="B61" s="14">
        <f t="shared" si="27"/>
        <v>70000</v>
      </c>
      <c r="C61" s="14">
        <f t="shared" si="26"/>
        <v>0</v>
      </c>
      <c r="D61" s="155">
        <f t="shared" si="28"/>
        <v>0</v>
      </c>
      <c r="E61" s="124">
        <v>70000</v>
      </c>
      <c r="F61" s="125">
        <v>0</v>
      </c>
      <c r="G61" s="155">
        <f>F61/E61*100</f>
        <v>0</v>
      </c>
      <c r="H61" s="3">
        <v>0</v>
      </c>
      <c r="I61" s="3">
        <v>0</v>
      </c>
      <c r="J61" s="152">
        <v>0</v>
      </c>
    </row>
    <row r="62" spans="1:10" ht="16.5" customHeight="1" x14ac:dyDescent="0.25">
      <c r="A62" s="135" t="s">
        <v>38</v>
      </c>
      <c r="B62" s="14">
        <f t="shared" si="27"/>
        <v>19677800</v>
      </c>
      <c r="C62" s="14">
        <f t="shared" si="26"/>
        <v>7050000</v>
      </c>
      <c r="D62" s="155">
        <f t="shared" si="28"/>
        <v>35.827175802173002</v>
      </c>
      <c r="E62" s="124">
        <v>19677800</v>
      </c>
      <c r="F62" s="125">
        <v>7050000</v>
      </c>
      <c r="G62" s="155">
        <f t="shared" si="29"/>
        <v>35.827175802173002</v>
      </c>
      <c r="H62" s="3">
        <v>0</v>
      </c>
      <c r="I62" s="3">
        <v>0</v>
      </c>
      <c r="J62" s="152">
        <v>0</v>
      </c>
    </row>
    <row r="63" spans="1:10" ht="16.5" hidden="1" customHeight="1" x14ac:dyDescent="0.25">
      <c r="A63" s="58" t="s">
        <v>117</v>
      </c>
      <c r="B63" s="14">
        <f t="shared" si="27"/>
        <v>0</v>
      </c>
      <c r="C63" s="14">
        <f t="shared" si="26"/>
        <v>0</v>
      </c>
      <c r="D63" s="155" t="e">
        <f t="shared" si="28"/>
        <v>#DIV/0!</v>
      </c>
      <c r="E63" s="126">
        <v>0</v>
      </c>
      <c r="F63" s="127">
        <v>0</v>
      </c>
      <c r="G63" s="155" t="e">
        <f t="shared" si="29"/>
        <v>#DIV/0!</v>
      </c>
      <c r="H63" s="3">
        <v>0</v>
      </c>
      <c r="I63" s="3">
        <v>0</v>
      </c>
      <c r="J63" s="152" t="e">
        <f t="shared" si="2"/>
        <v>#DIV/0!</v>
      </c>
    </row>
    <row r="64" spans="1:10" ht="18.75" customHeight="1" x14ac:dyDescent="0.25">
      <c r="A64" s="135" t="s">
        <v>50</v>
      </c>
      <c r="B64" s="14">
        <f>E64+H64</f>
        <v>6184300</v>
      </c>
      <c r="C64" s="14">
        <f t="shared" si="26"/>
        <v>2296175.0499999998</v>
      </c>
      <c r="D64" s="155">
        <f t="shared" si="28"/>
        <v>37.129101919376481</v>
      </c>
      <c r="E64" s="124">
        <v>6184300</v>
      </c>
      <c r="F64" s="125">
        <v>2296175.0499999998</v>
      </c>
      <c r="G64" s="155">
        <f t="shared" si="29"/>
        <v>37.129101919376481</v>
      </c>
      <c r="H64" s="3">
        <v>0</v>
      </c>
      <c r="I64" s="3">
        <v>0</v>
      </c>
      <c r="J64" s="152">
        <v>0</v>
      </c>
    </row>
    <row r="65" spans="1:10" ht="18" customHeight="1" x14ac:dyDescent="0.25">
      <c r="A65" s="144" t="s">
        <v>8</v>
      </c>
      <c r="B65" s="145">
        <f t="shared" si="27"/>
        <v>4458300</v>
      </c>
      <c r="C65" s="145">
        <f t="shared" si="26"/>
        <v>1647763.19</v>
      </c>
      <c r="D65" s="148">
        <f t="shared" ref="D65:D68" si="30">C65/B65*100</f>
        <v>36.959450687481777</v>
      </c>
      <c r="E65" s="145">
        <f>1371800+3086500</f>
        <v>4458300</v>
      </c>
      <c r="F65" s="147">
        <v>1647763.19</v>
      </c>
      <c r="G65" s="148">
        <f t="shared" ref="G65:G70" si="31">F65/E65*100</f>
        <v>36.959450687481777</v>
      </c>
      <c r="H65" s="147">
        <v>0</v>
      </c>
      <c r="I65" s="147">
        <v>0</v>
      </c>
      <c r="J65" s="152">
        <v>0</v>
      </c>
    </row>
    <row r="66" spans="1:10" x14ac:dyDescent="0.25">
      <c r="A66" s="150" t="s">
        <v>2</v>
      </c>
      <c r="B66" s="145">
        <f t="shared" si="27"/>
        <v>1346400</v>
      </c>
      <c r="C66" s="145">
        <f t="shared" si="26"/>
        <v>447710.76</v>
      </c>
      <c r="D66" s="148">
        <f t="shared" si="30"/>
        <v>33.252433155080212</v>
      </c>
      <c r="E66" s="145">
        <f>414300+932100</f>
        <v>1346400</v>
      </c>
      <c r="F66" s="147">
        <v>447710.76</v>
      </c>
      <c r="G66" s="148">
        <f t="shared" si="31"/>
        <v>33.252433155080212</v>
      </c>
      <c r="H66" s="147">
        <v>0</v>
      </c>
      <c r="I66" s="147">
        <v>0</v>
      </c>
      <c r="J66" s="152">
        <v>0</v>
      </c>
    </row>
    <row r="67" spans="1:10" x14ac:dyDescent="0.25">
      <c r="A67" s="133" t="s">
        <v>116</v>
      </c>
      <c r="B67" s="14">
        <f>E67+H67</f>
        <v>1533000</v>
      </c>
      <c r="C67" s="14">
        <f>F67+I67</f>
        <v>207000</v>
      </c>
      <c r="D67" s="155">
        <f t="shared" si="30"/>
        <v>13.50293542074364</v>
      </c>
      <c r="E67" s="124">
        <v>1533000</v>
      </c>
      <c r="F67" s="125">
        <v>207000</v>
      </c>
      <c r="G67" s="155">
        <f t="shared" si="31"/>
        <v>13.50293542074364</v>
      </c>
      <c r="H67" s="3">
        <v>0</v>
      </c>
      <c r="I67" s="3">
        <v>0</v>
      </c>
      <c r="J67" s="152">
        <v>0</v>
      </c>
    </row>
    <row r="68" spans="1:10" x14ac:dyDescent="0.25">
      <c r="A68" s="133" t="s">
        <v>119</v>
      </c>
      <c r="B68" s="14">
        <f t="shared" si="27"/>
        <v>3114000</v>
      </c>
      <c r="C68" s="14">
        <f t="shared" si="26"/>
        <v>1152020</v>
      </c>
      <c r="D68" s="155">
        <f t="shared" si="30"/>
        <v>36.994861913937058</v>
      </c>
      <c r="E68" s="124">
        <v>3114000</v>
      </c>
      <c r="F68" s="125">
        <v>1152020</v>
      </c>
      <c r="G68" s="155">
        <f t="shared" si="31"/>
        <v>36.994861913937058</v>
      </c>
      <c r="H68" s="3">
        <v>0</v>
      </c>
      <c r="I68" s="3">
        <v>0</v>
      </c>
      <c r="J68" s="152">
        <v>0</v>
      </c>
    </row>
    <row r="69" spans="1:10" ht="19.5" customHeight="1" x14ac:dyDescent="0.25">
      <c r="A69" s="133" t="s">
        <v>66</v>
      </c>
      <c r="B69" s="17">
        <f t="shared" si="27"/>
        <v>218908</v>
      </c>
      <c r="C69" s="17">
        <f t="shared" si="26"/>
        <v>0</v>
      </c>
      <c r="D69" s="155">
        <f t="shared" ref="D69:D71" si="32">C69/B69*100</f>
        <v>0</v>
      </c>
      <c r="E69" s="128">
        <v>218908</v>
      </c>
      <c r="F69" s="129">
        <v>0</v>
      </c>
      <c r="G69" s="155">
        <f t="shared" si="31"/>
        <v>0</v>
      </c>
      <c r="H69" s="3">
        <v>0</v>
      </c>
      <c r="I69" s="3">
        <v>0</v>
      </c>
      <c r="J69" s="152">
        <v>0</v>
      </c>
    </row>
    <row r="70" spans="1:10" x14ac:dyDescent="0.25">
      <c r="A70" s="134" t="s">
        <v>68</v>
      </c>
      <c r="B70" s="17">
        <f t="shared" si="27"/>
        <v>11550</v>
      </c>
      <c r="C70" s="17">
        <f t="shared" si="26"/>
        <v>11000</v>
      </c>
      <c r="D70" s="155">
        <f t="shared" si="32"/>
        <v>95.238095238095227</v>
      </c>
      <c r="E70" s="128">
        <v>11550</v>
      </c>
      <c r="F70" s="129">
        <v>11000</v>
      </c>
      <c r="G70" s="155">
        <f t="shared" si="31"/>
        <v>95.238095238095227</v>
      </c>
      <c r="H70" s="3">
        <v>0</v>
      </c>
      <c r="I70" s="3">
        <v>0</v>
      </c>
      <c r="J70" s="152">
        <v>0</v>
      </c>
    </row>
    <row r="71" spans="1:10" ht="21" customHeight="1" x14ac:dyDescent="0.25">
      <c r="A71" s="58" t="s">
        <v>69</v>
      </c>
      <c r="B71" s="17">
        <f t="shared" si="27"/>
        <v>58000</v>
      </c>
      <c r="C71" s="3">
        <f t="shared" si="26"/>
        <v>58000</v>
      </c>
      <c r="D71" s="155">
        <f t="shared" si="32"/>
        <v>100</v>
      </c>
      <c r="E71" s="17">
        <v>0</v>
      </c>
      <c r="F71" s="3">
        <v>0</v>
      </c>
      <c r="G71" s="155">
        <v>0</v>
      </c>
      <c r="H71" s="3">
        <v>58000</v>
      </c>
      <c r="I71" s="3">
        <v>58000</v>
      </c>
      <c r="J71" s="152">
        <f t="shared" ref="J71:J81" si="33">I71/H71*100</f>
        <v>100</v>
      </c>
    </row>
    <row r="72" spans="1:10" x14ac:dyDescent="0.25">
      <c r="A72" s="55" t="s">
        <v>113</v>
      </c>
      <c r="B72" s="66">
        <f t="shared" si="27"/>
        <v>75426257.840000004</v>
      </c>
      <c r="C72" s="66">
        <f t="shared" si="26"/>
        <v>26359496.050000001</v>
      </c>
      <c r="D72" s="30">
        <f>C72/B72*100</f>
        <v>34.947373507400826</v>
      </c>
      <c r="E72" s="20">
        <f>E73+E74</f>
        <v>66848947.840000004</v>
      </c>
      <c r="F72" s="20">
        <f>F73+F74</f>
        <v>23095443.52</v>
      </c>
      <c r="G72" s="30">
        <f t="shared" ref="G72" si="34">F72/E72*100</f>
        <v>34.548701611995334</v>
      </c>
      <c r="H72" s="20">
        <f>H73+H74</f>
        <v>8577310</v>
      </c>
      <c r="I72" s="20">
        <f>I73+I74</f>
        <v>3264052.53</v>
      </c>
      <c r="J72" s="152">
        <f t="shared" si="33"/>
        <v>38.054501119814951</v>
      </c>
    </row>
    <row r="73" spans="1:10" s="84" customFormat="1" x14ac:dyDescent="0.25">
      <c r="A73" s="82" t="s">
        <v>112</v>
      </c>
      <c r="B73" s="14">
        <f t="shared" si="27"/>
        <v>66511947.840000004</v>
      </c>
      <c r="C73" s="14">
        <f t="shared" si="26"/>
        <v>22836894.32</v>
      </c>
      <c r="D73" s="155">
        <f t="shared" ref="D73:D76" si="35">C73/B73*100</f>
        <v>34.335025603123277</v>
      </c>
      <c r="E73" s="83">
        <v>66511947.840000004</v>
      </c>
      <c r="F73" s="83">
        <v>22836894.32</v>
      </c>
      <c r="G73" s="155">
        <f t="shared" ref="G73:G74" si="36">F73/E73*100</f>
        <v>34.335025603123277</v>
      </c>
      <c r="H73" s="86">
        <v>0</v>
      </c>
      <c r="I73" s="86">
        <v>0</v>
      </c>
      <c r="J73" s="152">
        <v>0</v>
      </c>
    </row>
    <row r="74" spans="1:10" ht="17.25" customHeight="1" x14ac:dyDescent="0.25">
      <c r="A74" s="56" t="s">
        <v>114</v>
      </c>
      <c r="B74" s="14">
        <f t="shared" si="27"/>
        <v>8914310</v>
      </c>
      <c r="C74" s="14">
        <f t="shared" si="26"/>
        <v>3522601.73</v>
      </c>
      <c r="D74" s="155">
        <f t="shared" si="35"/>
        <v>39.516257904425579</v>
      </c>
      <c r="E74" s="14">
        <v>337000</v>
      </c>
      <c r="F74" s="4">
        <v>258549.2</v>
      </c>
      <c r="G74" s="155">
        <f t="shared" si="36"/>
        <v>76.720830860534122</v>
      </c>
      <c r="H74" s="3">
        <v>8577310</v>
      </c>
      <c r="I74" s="3">
        <v>3264052.53</v>
      </c>
      <c r="J74" s="152">
        <f t="shared" si="33"/>
        <v>38.054501119814951</v>
      </c>
    </row>
    <row r="75" spans="1:10" ht="15.75" customHeight="1" x14ac:dyDescent="0.25">
      <c r="A75" s="144" t="s">
        <v>8</v>
      </c>
      <c r="B75" s="145">
        <f t="shared" si="27"/>
        <v>5399200</v>
      </c>
      <c r="C75" s="145">
        <f t="shared" si="26"/>
        <v>1734574.62</v>
      </c>
      <c r="D75" s="148">
        <f t="shared" si="35"/>
        <v>32.126511705437842</v>
      </c>
      <c r="E75" s="145">
        <v>0</v>
      </c>
      <c r="F75" s="147">
        <v>0</v>
      </c>
      <c r="G75" s="148">
        <v>0</v>
      </c>
      <c r="H75" s="147">
        <v>5399200</v>
      </c>
      <c r="I75" s="147">
        <v>1734574.62</v>
      </c>
      <c r="J75" s="152">
        <f t="shared" si="33"/>
        <v>32.126511705437842</v>
      </c>
    </row>
    <row r="76" spans="1:10" ht="17.25" customHeight="1" x14ac:dyDescent="0.25">
      <c r="A76" s="150" t="s">
        <v>2</v>
      </c>
      <c r="B76" s="145">
        <f t="shared" si="27"/>
        <v>1616500</v>
      </c>
      <c r="C76" s="145">
        <f t="shared" si="26"/>
        <v>483737.96</v>
      </c>
      <c r="D76" s="148">
        <f t="shared" si="35"/>
        <v>29.925020723785963</v>
      </c>
      <c r="E76" s="145">
        <v>0</v>
      </c>
      <c r="F76" s="147">
        <v>0</v>
      </c>
      <c r="G76" s="148">
        <v>0</v>
      </c>
      <c r="H76" s="147">
        <v>1616500</v>
      </c>
      <c r="I76" s="147">
        <v>483737.96</v>
      </c>
      <c r="J76" s="152">
        <f t="shared" si="33"/>
        <v>29.925020723785963</v>
      </c>
    </row>
    <row r="77" spans="1:10" x14ac:dyDescent="0.25">
      <c r="A77" s="55" t="s">
        <v>73</v>
      </c>
      <c r="B77" s="66">
        <f t="shared" si="27"/>
        <v>4163000</v>
      </c>
      <c r="C77" s="66">
        <f t="shared" si="26"/>
        <v>1085489.3899999999</v>
      </c>
      <c r="D77" s="30">
        <f>C77/B77*100</f>
        <v>26.074691088157575</v>
      </c>
      <c r="E77" s="20">
        <v>4090000</v>
      </c>
      <c r="F77" s="20">
        <v>1085489.3899999999</v>
      </c>
      <c r="G77" s="30">
        <f>F77/E77*100</f>
        <v>26.540082885085571</v>
      </c>
      <c r="H77" s="29">
        <v>73000</v>
      </c>
      <c r="I77" s="29">
        <v>0</v>
      </c>
      <c r="J77" s="152">
        <f t="shared" si="33"/>
        <v>0</v>
      </c>
    </row>
    <row r="78" spans="1:10" x14ac:dyDescent="0.25">
      <c r="A78" s="55" t="s">
        <v>74</v>
      </c>
      <c r="B78" s="66">
        <v>0</v>
      </c>
      <c r="C78" s="66">
        <v>0</v>
      </c>
      <c r="D78" s="70">
        <v>0</v>
      </c>
      <c r="E78" s="20">
        <v>338759900</v>
      </c>
      <c r="F78" s="20">
        <v>196387140</v>
      </c>
      <c r="G78" s="30">
        <f>F78/E78*100</f>
        <v>57.972369220796203</v>
      </c>
      <c r="H78" s="29">
        <v>0</v>
      </c>
      <c r="I78" s="29">
        <v>0</v>
      </c>
      <c r="J78" s="152">
        <v>0</v>
      </c>
    </row>
    <row r="79" spans="1:10" x14ac:dyDescent="0.25">
      <c r="A79" s="62" t="s">
        <v>0</v>
      </c>
      <c r="B79" s="69">
        <f>B3+B15+B20+B27+B38+B43+B44+B77+B78</f>
        <v>2875962992.3800001</v>
      </c>
      <c r="C79" s="69">
        <f>C3+C15+C20+C27+C38+C43+C44+C77+C78</f>
        <v>1257348078.78</v>
      </c>
      <c r="D79" s="161">
        <f>C79/B79*100</f>
        <v>43.719202302373262</v>
      </c>
      <c r="E79" s="69">
        <f>E3+E15+E20+E27+E38+E43+E44+E77+E78</f>
        <v>2566934107.3000002</v>
      </c>
      <c r="F79" s="69">
        <f>F3+F15+F20+F27+F38+F43+F44+F77+F78</f>
        <v>1182570429.7800002</v>
      </c>
      <c r="G79" s="30">
        <f>F79/E79*100</f>
        <v>46.069372268533733</v>
      </c>
      <c r="H79" s="69">
        <f>H3+H15+H20+H27+H38+H43+H44+H77+H78</f>
        <v>671589728.79999995</v>
      </c>
      <c r="I79" s="69">
        <f>I3+I15+I20+I27+I38+I43+I44+I77+I78</f>
        <v>279687492.43000001</v>
      </c>
      <c r="J79" s="152">
        <f t="shared" si="33"/>
        <v>41.645588137529607</v>
      </c>
    </row>
    <row r="80" spans="1:10" s="61" customFormat="1" x14ac:dyDescent="0.25">
      <c r="A80" s="60" t="s">
        <v>51</v>
      </c>
      <c r="B80" s="68">
        <f>B5+B13+B17+B22+B29+B46+B50+B65+B75+B25</f>
        <v>1373912850.22</v>
      </c>
      <c r="C80" s="68">
        <f>C5+C13+C17+C22+C29+C46+C50+C65+C75+C25</f>
        <v>592569685.91000009</v>
      </c>
      <c r="D80" s="157">
        <f t="shared" ref="D80:D81" si="37">C80/B80*100</f>
        <v>43.130078142519295</v>
      </c>
      <c r="E80" s="68">
        <f>E5+E13+E17+E22+E29+E46+E50+E65+E75+E25</f>
        <v>1136156351</v>
      </c>
      <c r="F80" s="68">
        <f>F5+F13+F17+F22+F29+F46+F50+F65+F75+F25</f>
        <v>493777044.25</v>
      </c>
      <c r="G80" s="154">
        <f>F80/E80*100</f>
        <v>43.460307537373438</v>
      </c>
      <c r="H80" s="68">
        <f>H5+H13+H17+H22+H29+H46+H50+H65+H75+H25</f>
        <v>237756499.22</v>
      </c>
      <c r="I80" s="68">
        <f>I5+I13+I17+I22+I29+I46+I50+I65+I75+I25</f>
        <v>98792641.659999996</v>
      </c>
      <c r="J80" s="152">
        <f t="shared" si="33"/>
        <v>41.552025700288233</v>
      </c>
    </row>
    <row r="81" spans="1:13" s="61" customFormat="1" x14ac:dyDescent="0.25">
      <c r="A81" s="60" t="s">
        <v>52</v>
      </c>
      <c r="B81" s="68">
        <f>B6+B14+B18+B23+B30+B47+B51+B66+B76+B26</f>
        <v>413748072.49000001</v>
      </c>
      <c r="C81" s="68">
        <f>C6+C14+C18+C23+C30+C47+C51+C66+C76+C26</f>
        <v>158549798.57000002</v>
      </c>
      <c r="D81" s="157">
        <f t="shared" si="37"/>
        <v>38.320371528457585</v>
      </c>
      <c r="E81" s="68">
        <f>E6+E14+E18+E23+E30+E47+E51+E66+E76+E26</f>
        <v>342121894</v>
      </c>
      <c r="F81" s="68">
        <f>F6+F14+F18+F23+F30+F47+F51+F66+F76+F26</f>
        <v>130270718.24000001</v>
      </c>
      <c r="G81" s="154">
        <f>F81/E81*100</f>
        <v>38.077281964304802</v>
      </c>
      <c r="H81" s="68">
        <f>H6+H14+H18+H23+H30+H47+H51+H66+H76+H26</f>
        <v>71626178.49000001</v>
      </c>
      <c r="I81" s="68">
        <f>I6+I14+I18+I23+I30+I47+I51+I66+I76+I26</f>
        <v>28279080.330000002</v>
      </c>
      <c r="J81" s="152">
        <f t="shared" si="33"/>
        <v>39.481486973297265</v>
      </c>
    </row>
    <row r="82" spans="1:13" s="74" customFormat="1" hidden="1" x14ac:dyDescent="0.25">
      <c r="A82" s="77"/>
      <c r="B82" s="87">
        <v>2875962992.3800001</v>
      </c>
      <c r="C82" s="87">
        <v>1257348078.78</v>
      </c>
      <c r="D82" s="132"/>
      <c r="E82" s="87">
        <v>2566934107.3000002</v>
      </c>
      <c r="F82" s="87">
        <f>ДОХОДЫ!F63</f>
        <v>1182570429.78</v>
      </c>
      <c r="G82" s="113"/>
      <c r="H82" s="87">
        <v>671589728.79999995</v>
      </c>
      <c r="I82" s="87">
        <f>ДОХОДЫ!I63</f>
        <v>279687492.43000007</v>
      </c>
      <c r="J82" s="162"/>
    </row>
    <row r="83" spans="1:13" s="74" customFormat="1" hidden="1" x14ac:dyDescent="0.25">
      <c r="A83" s="77"/>
      <c r="B83" s="87">
        <f>B79-B82</f>
        <v>0</v>
      </c>
      <c r="C83" s="87">
        <f>C79-C82</f>
        <v>0</v>
      </c>
      <c r="D83" s="132"/>
      <c r="E83" s="87">
        <f>E79-E82</f>
        <v>0</v>
      </c>
      <c r="F83" s="87">
        <f t="shared" ref="F83:I83" si="38">F79-F82</f>
        <v>0</v>
      </c>
      <c r="G83" s="113"/>
      <c r="H83" s="87">
        <f t="shared" ref="H83" si="39">H79-H82</f>
        <v>0</v>
      </c>
      <c r="I83" s="87">
        <f t="shared" si="38"/>
        <v>0</v>
      </c>
      <c r="J83" s="162"/>
    </row>
    <row r="84" spans="1:13" s="74" customFormat="1" hidden="1" x14ac:dyDescent="0.25">
      <c r="A84" s="78"/>
      <c r="B84" s="87"/>
      <c r="C84" s="87"/>
      <c r="D84" s="132"/>
      <c r="E84" s="87"/>
      <c r="F84" s="87"/>
      <c r="G84" s="113"/>
      <c r="H84" s="88"/>
      <c r="I84" s="88"/>
      <c r="J84" s="162"/>
    </row>
    <row r="85" spans="1:13" s="74" customFormat="1" hidden="1" x14ac:dyDescent="0.25">
      <c r="A85" s="73">
        <v>211</v>
      </c>
      <c r="B85" s="87">
        <v>1373912850.22</v>
      </c>
      <c r="C85" s="89">
        <v>592569685.90999997</v>
      </c>
      <c r="D85" s="132"/>
      <c r="E85" s="87">
        <v>1136156351</v>
      </c>
      <c r="F85" s="87">
        <v>493777044.25</v>
      </c>
      <c r="G85" s="113"/>
      <c r="H85" s="87">
        <f>H80</f>
        <v>237756499.22</v>
      </c>
      <c r="I85" s="87">
        <f>I80</f>
        <v>98792641.659999996</v>
      </c>
      <c r="J85" s="162"/>
      <c r="M85" s="79"/>
    </row>
    <row r="86" spans="1:13" s="74" customFormat="1" ht="15.75" hidden="1" customHeight="1" x14ac:dyDescent="0.25">
      <c r="A86" s="73">
        <v>213</v>
      </c>
      <c r="B86" s="87">
        <f>B81</f>
        <v>413748072.49000001</v>
      </c>
      <c r="C86" s="89">
        <v>158549798.56999999</v>
      </c>
      <c r="D86" s="132"/>
      <c r="E86" s="87">
        <v>342121894</v>
      </c>
      <c r="F86" s="87">
        <v>130270718.23999999</v>
      </c>
      <c r="G86" s="113"/>
      <c r="H86" s="87">
        <f>H81</f>
        <v>71626178.49000001</v>
      </c>
      <c r="I86" s="87">
        <f>I81</f>
        <v>28279080.330000002</v>
      </c>
      <c r="J86" s="162"/>
    </row>
    <row r="87" spans="1:13" s="74" customFormat="1" hidden="1" x14ac:dyDescent="0.25">
      <c r="A87" s="76"/>
      <c r="B87" s="87">
        <f>B80-B85</f>
        <v>0</v>
      </c>
      <c r="C87" s="87">
        <f>C80-C85</f>
        <v>0</v>
      </c>
      <c r="D87" s="132"/>
      <c r="E87" s="87">
        <f>E80-E85</f>
        <v>0</v>
      </c>
      <c r="F87" s="87">
        <f>F80-F85</f>
        <v>0</v>
      </c>
      <c r="G87" s="113"/>
      <c r="H87" s="87">
        <f>H80-H85</f>
        <v>0</v>
      </c>
      <c r="I87" s="87">
        <f>I80-I85</f>
        <v>0</v>
      </c>
      <c r="J87" s="162"/>
    </row>
    <row r="88" spans="1:13" s="63" customFormat="1" hidden="1" x14ac:dyDescent="0.25">
      <c r="A88" s="76"/>
      <c r="B88" s="87">
        <f>B81-B86</f>
        <v>0</v>
      </c>
      <c r="C88" s="87">
        <f>C81-C86</f>
        <v>0</v>
      </c>
      <c r="D88" s="132"/>
      <c r="E88" s="87">
        <f>E81-E86</f>
        <v>0</v>
      </c>
      <c r="F88" s="87">
        <f>F81-F86</f>
        <v>0</v>
      </c>
      <c r="G88" s="113"/>
      <c r="H88" s="87">
        <f>H81-H86</f>
        <v>0</v>
      </c>
      <c r="I88" s="87">
        <f>I81-I86</f>
        <v>0</v>
      </c>
      <c r="J88" s="162"/>
    </row>
    <row r="89" spans="1:13" s="63" customFormat="1" x14ac:dyDescent="0.25">
      <c r="A89" s="76"/>
      <c r="B89" s="87"/>
      <c r="C89" s="87"/>
      <c r="D89" s="132"/>
      <c r="E89" s="113"/>
      <c r="F89" s="113"/>
      <c r="G89" s="113"/>
      <c r="H89" s="87"/>
      <c r="I89" s="87"/>
      <c r="J89" s="162"/>
    </row>
    <row r="90" spans="1:13" s="63" customFormat="1" x14ac:dyDescent="0.25">
      <c r="A90" s="76"/>
      <c r="B90" s="87"/>
      <c r="C90" s="87"/>
      <c r="D90" s="87"/>
      <c r="E90" s="113"/>
      <c r="F90" s="113"/>
      <c r="G90" s="113"/>
      <c r="H90" s="87"/>
      <c r="I90" s="87"/>
      <c r="J90" s="87"/>
    </row>
    <row r="91" spans="1:13" s="63" customFormat="1" x14ac:dyDescent="0.25">
      <c r="A91" s="76"/>
      <c r="B91" s="87"/>
      <c r="C91" s="87"/>
      <c r="D91" s="87"/>
      <c r="E91" s="113"/>
      <c r="F91" s="113"/>
      <c r="G91" s="113"/>
      <c r="H91" s="87"/>
      <c r="I91" s="87"/>
      <c r="J91" s="87"/>
    </row>
    <row r="92" spans="1:13" s="63" customFormat="1" x14ac:dyDescent="0.25">
      <c r="A92" s="76"/>
      <c r="B92" s="87"/>
      <c r="C92" s="87"/>
      <c r="D92" s="87"/>
      <c r="E92" s="113"/>
      <c r="F92" s="113"/>
      <c r="G92" s="113"/>
      <c r="H92" s="87"/>
      <c r="I92" s="87"/>
      <c r="J92" s="87"/>
    </row>
    <row r="93" spans="1:13" ht="19.5" x14ac:dyDescent="0.3">
      <c r="A93" s="71" t="s">
        <v>124</v>
      </c>
      <c r="B93" s="90"/>
      <c r="C93" s="90"/>
      <c r="D93" s="90"/>
      <c r="E93" s="114"/>
      <c r="F93" s="114"/>
      <c r="G93" s="176" t="s">
        <v>123</v>
      </c>
      <c r="H93" s="176"/>
      <c r="I93" s="176"/>
      <c r="J93" s="176"/>
    </row>
    <row r="94" spans="1:13" ht="19.5" x14ac:dyDescent="0.3">
      <c r="A94" s="71"/>
      <c r="B94" s="92"/>
      <c r="C94" s="92"/>
      <c r="D94" s="92"/>
      <c r="E94" s="115"/>
      <c r="F94" s="116"/>
      <c r="G94" s="116"/>
      <c r="H94" s="93"/>
      <c r="I94" s="91"/>
      <c r="J94" s="91"/>
    </row>
    <row r="96" spans="1:13" s="75" customFormat="1" ht="15" x14ac:dyDescent="0.25">
      <c r="A96" s="72" t="s">
        <v>131</v>
      </c>
      <c r="B96" s="94"/>
      <c r="C96" s="94"/>
      <c r="D96" s="94"/>
      <c r="E96" s="117"/>
      <c r="F96" s="117"/>
      <c r="G96" s="117"/>
      <c r="H96" s="95"/>
      <c r="I96" s="96"/>
      <c r="J96" s="96"/>
    </row>
    <row r="97" spans="1:8" x14ac:dyDescent="0.25">
      <c r="H97" s="47"/>
    </row>
    <row r="98" spans="1:8" x14ac:dyDescent="0.25">
      <c r="H98" s="47"/>
    </row>
    <row r="99" spans="1:8" x14ac:dyDescent="0.25">
      <c r="A99" s="64"/>
      <c r="B99" s="99"/>
      <c r="C99" s="99"/>
      <c r="D99" s="99"/>
      <c r="E99" s="119"/>
      <c r="F99" s="119"/>
      <c r="G99" s="119"/>
      <c r="H99" s="47"/>
    </row>
    <row r="100" spans="1:8" x14ac:dyDescent="0.25">
      <c r="A100" s="64"/>
      <c r="B100" s="99"/>
      <c r="C100" s="100"/>
      <c r="D100" s="100"/>
      <c r="E100" s="120"/>
      <c r="F100" s="120"/>
      <c r="G100" s="120"/>
      <c r="H100" s="47"/>
    </row>
    <row r="101" spans="1:8" x14ac:dyDescent="0.25">
      <c r="A101" s="64"/>
      <c r="B101" s="99"/>
      <c r="C101" s="100"/>
      <c r="D101" s="100"/>
      <c r="E101" s="120"/>
      <c r="F101" s="120"/>
      <c r="G101" s="120"/>
      <c r="H101" s="47"/>
    </row>
    <row r="102" spans="1:8" x14ac:dyDescent="0.25">
      <c r="A102" s="64"/>
      <c r="B102" s="99"/>
      <c r="C102" s="99"/>
      <c r="D102" s="99"/>
      <c r="E102" s="119"/>
      <c r="F102" s="119"/>
      <c r="G102" s="119"/>
      <c r="H102" s="47"/>
    </row>
    <row r="103" spans="1:8" x14ac:dyDescent="0.25">
      <c r="A103" s="64"/>
      <c r="B103" s="99"/>
      <c r="C103" s="99"/>
      <c r="D103" s="99"/>
      <c r="E103" s="119"/>
      <c r="F103" s="119"/>
      <c r="G103" s="119"/>
      <c r="H103" s="47"/>
    </row>
    <row r="104" spans="1:8" x14ac:dyDescent="0.25">
      <c r="A104" s="64"/>
      <c r="B104" s="99"/>
      <c r="C104" s="99"/>
      <c r="D104" s="99"/>
      <c r="E104" s="119"/>
      <c r="F104" s="119"/>
      <c r="G104" s="119"/>
      <c r="H104" s="47"/>
    </row>
    <row r="105" spans="1:8" x14ac:dyDescent="0.25">
      <c r="A105" s="64"/>
      <c r="B105" s="99"/>
      <c r="C105" s="99"/>
      <c r="D105" s="99"/>
      <c r="E105" s="119"/>
      <c r="F105" s="119"/>
      <c r="G105" s="119"/>
      <c r="H105" s="47"/>
    </row>
    <row r="106" spans="1:8" x14ac:dyDescent="0.25">
      <c r="A106" s="64"/>
      <c r="B106" s="99"/>
      <c r="C106" s="99"/>
      <c r="D106" s="99"/>
      <c r="E106" s="119"/>
      <c r="F106" s="119"/>
      <c r="G106" s="119"/>
      <c r="H106" s="47"/>
    </row>
    <row r="107" spans="1:8" x14ac:dyDescent="0.25">
      <c r="A107" s="64"/>
      <c r="B107" s="99"/>
      <c r="C107" s="99"/>
      <c r="D107" s="99"/>
      <c r="E107" s="119"/>
      <c r="F107" s="119"/>
      <c r="G107" s="119"/>
      <c r="H107" s="47"/>
    </row>
    <row r="108" spans="1:8" x14ac:dyDescent="0.25">
      <c r="A108" s="64"/>
      <c r="B108" s="99"/>
      <c r="C108" s="99"/>
      <c r="D108" s="99"/>
      <c r="E108" s="119"/>
      <c r="F108" s="119"/>
      <c r="G108" s="119"/>
      <c r="H108" s="47"/>
    </row>
    <row r="109" spans="1:8" x14ac:dyDescent="0.25">
      <c r="A109" s="64"/>
      <c r="B109" s="99"/>
      <c r="C109" s="99"/>
      <c r="D109" s="99"/>
      <c r="E109" s="119"/>
      <c r="F109" s="119"/>
      <c r="G109" s="119"/>
      <c r="H109" s="47"/>
    </row>
    <row r="110" spans="1:8" x14ac:dyDescent="0.25">
      <c r="A110" s="64"/>
      <c r="B110" s="99"/>
      <c r="C110" s="99"/>
      <c r="D110" s="99"/>
      <c r="E110" s="119"/>
      <c r="F110" s="119"/>
      <c r="G110" s="119"/>
      <c r="H110" s="47"/>
    </row>
    <row r="111" spans="1:8" x14ac:dyDescent="0.25">
      <c r="A111" s="64"/>
      <c r="B111" s="99"/>
      <c r="C111" s="99"/>
      <c r="D111" s="99"/>
      <c r="E111" s="119"/>
      <c r="F111" s="119"/>
      <c r="G111" s="119"/>
      <c r="H111" s="47"/>
    </row>
    <row r="112" spans="1:8" x14ac:dyDescent="0.25">
      <c r="A112" s="64"/>
      <c r="B112" s="99"/>
      <c r="C112" s="99"/>
      <c r="D112" s="99"/>
      <c r="E112" s="119"/>
      <c r="F112" s="119"/>
      <c r="G112" s="119"/>
      <c r="H112" s="47"/>
    </row>
    <row r="113" spans="1:8" x14ac:dyDescent="0.25">
      <c r="A113" s="64"/>
      <c r="B113" s="99"/>
      <c r="C113" s="99"/>
      <c r="D113" s="99"/>
      <c r="E113" s="119"/>
      <c r="F113" s="119"/>
      <c r="G113" s="119"/>
      <c r="H113" s="47"/>
    </row>
    <row r="114" spans="1:8" x14ac:dyDescent="0.25">
      <c r="A114" s="64"/>
      <c r="B114" s="99"/>
      <c r="C114" s="99"/>
      <c r="D114" s="99"/>
      <c r="E114" s="119"/>
      <c r="F114" s="119"/>
      <c r="G114" s="119"/>
      <c r="H114" s="47"/>
    </row>
    <row r="115" spans="1:8" x14ac:dyDescent="0.25">
      <c r="A115" s="64"/>
      <c r="B115" s="99"/>
      <c r="C115" s="99"/>
      <c r="D115" s="99"/>
      <c r="E115" s="119"/>
      <c r="F115" s="119"/>
      <c r="G115" s="119"/>
      <c r="H115" s="47"/>
    </row>
    <row r="116" spans="1:8" x14ac:dyDescent="0.25">
      <c r="A116" s="64"/>
      <c r="B116" s="99"/>
      <c r="C116" s="99"/>
      <c r="D116" s="99"/>
      <c r="E116" s="119"/>
      <c r="F116" s="119"/>
      <c r="G116" s="119"/>
      <c r="H116" s="47"/>
    </row>
    <row r="117" spans="1:8" x14ac:dyDescent="0.25">
      <c r="A117" s="64"/>
      <c r="B117" s="99"/>
      <c r="C117" s="99"/>
      <c r="D117" s="99"/>
      <c r="E117" s="119"/>
      <c r="F117" s="119"/>
      <c r="G117" s="119"/>
      <c r="H117" s="47"/>
    </row>
    <row r="118" spans="1:8" x14ac:dyDescent="0.25">
      <c r="A118" s="64"/>
      <c r="B118" s="99"/>
      <c r="C118" s="99"/>
      <c r="D118" s="99"/>
      <c r="E118" s="119"/>
      <c r="F118" s="119"/>
      <c r="G118" s="119"/>
      <c r="H118" s="47"/>
    </row>
    <row r="119" spans="1:8" x14ac:dyDescent="0.25">
      <c r="A119" s="64"/>
      <c r="B119" s="99"/>
      <c r="C119" s="99"/>
      <c r="D119" s="99"/>
      <c r="E119" s="119"/>
      <c r="F119" s="119"/>
      <c r="G119" s="119"/>
      <c r="H119" s="47"/>
    </row>
    <row r="120" spans="1:8" x14ac:dyDescent="0.25">
      <c r="A120" s="64"/>
      <c r="B120" s="99"/>
      <c r="C120" s="99"/>
      <c r="D120" s="99"/>
      <c r="E120" s="119"/>
      <c r="F120" s="119"/>
      <c r="G120" s="119"/>
      <c r="H120" s="47"/>
    </row>
    <row r="121" spans="1:8" x14ac:dyDescent="0.25">
      <c r="A121" s="64"/>
      <c r="B121" s="99"/>
      <c r="C121" s="99"/>
      <c r="D121" s="99"/>
      <c r="E121" s="119"/>
      <c r="F121" s="119"/>
      <c r="G121" s="119"/>
      <c r="H121" s="47"/>
    </row>
    <row r="122" spans="1:8" x14ac:dyDescent="0.25">
      <c r="A122" s="64"/>
      <c r="B122" s="99"/>
      <c r="C122" s="99"/>
      <c r="D122" s="99"/>
      <c r="E122" s="119"/>
      <c r="F122" s="119"/>
      <c r="G122" s="119"/>
      <c r="H122" s="47"/>
    </row>
    <row r="123" spans="1:8" x14ac:dyDescent="0.25">
      <c r="A123" s="64"/>
      <c r="B123" s="99"/>
      <c r="C123" s="99"/>
      <c r="D123" s="99"/>
      <c r="E123" s="119"/>
      <c r="F123" s="119"/>
      <c r="G123" s="119"/>
      <c r="H123" s="47"/>
    </row>
    <row r="124" spans="1:8" x14ac:dyDescent="0.25">
      <c r="A124" s="64"/>
      <c r="B124" s="99"/>
      <c r="C124" s="99"/>
      <c r="D124" s="99"/>
      <c r="E124" s="119"/>
      <c r="F124" s="119"/>
      <c r="G124" s="119"/>
      <c r="H124" s="47"/>
    </row>
    <row r="125" spans="1:8" x14ac:dyDescent="0.25">
      <c r="A125" s="64"/>
      <c r="B125" s="99"/>
      <c r="C125" s="99"/>
      <c r="D125" s="99"/>
      <c r="E125" s="119"/>
      <c r="F125" s="119"/>
      <c r="G125" s="119"/>
      <c r="H125" s="47"/>
    </row>
    <row r="126" spans="1:8" x14ac:dyDescent="0.25">
      <c r="A126" s="64"/>
      <c r="B126" s="99"/>
      <c r="C126" s="99"/>
      <c r="D126" s="99"/>
      <c r="E126" s="119"/>
      <c r="F126" s="119"/>
      <c r="G126" s="119"/>
      <c r="H126" s="47"/>
    </row>
    <row r="127" spans="1:8" x14ac:dyDescent="0.25">
      <c r="A127" s="64"/>
      <c r="B127" s="99"/>
      <c r="C127" s="99"/>
      <c r="D127" s="99"/>
      <c r="E127" s="119"/>
      <c r="F127" s="119"/>
      <c r="G127" s="119"/>
      <c r="H127" s="47"/>
    </row>
    <row r="128" spans="1:8" x14ac:dyDescent="0.25">
      <c r="A128" s="64"/>
      <c r="B128" s="99"/>
      <c r="C128" s="99"/>
      <c r="D128" s="99"/>
      <c r="E128" s="119"/>
      <c r="F128" s="119"/>
      <c r="G128" s="119"/>
      <c r="H128" s="47"/>
    </row>
    <row r="129" spans="1:8" x14ac:dyDescent="0.25">
      <c r="A129" s="64"/>
      <c r="B129" s="99"/>
      <c r="C129" s="99"/>
      <c r="D129" s="99"/>
      <c r="E129" s="119"/>
      <c r="F129" s="119"/>
      <c r="G129" s="119"/>
      <c r="H129" s="47"/>
    </row>
    <row r="130" spans="1:8" x14ac:dyDescent="0.25">
      <c r="A130" s="64"/>
      <c r="B130" s="99"/>
      <c r="C130" s="99"/>
      <c r="D130" s="99"/>
      <c r="E130" s="119"/>
      <c r="F130" s="119"/>
      <c r="G130" s="119"/>
      <c r="H130" s="47"/>
    </row>
    <row r="131" spans="1:8" x14ac:dyDescent="0.25">
      <c r="A131" s="64"/>
      <c r="B131" s="99"/>
      <c r="C131" s="99"/>
      <c r="D131" s="99"/>
      <c r="E131" s="119"/>
      <c r="F131" s="119"/>
      <c r="G131" s="119"/>
      <c r="H131" s="47"/>
    </row>
    <row r="132" spans="1:8" x14ac:dyDescent="0.25">
      <c r="A132" s="64"/>
      <c r="B132" s="99"/>
      <c r="C132" s="99"/>
      <c r="D132" s="99"/>
      <c r="E132" s="119"/>
      <c r="F132" s="119"/>
      <c r="G132" s="119"/>
      <c r="H132" s="47"/>
    </row>
    <row r="133" spans="1:8" x14ac:dyDescent="0.25">
      <c r="A133" s="64"/>
      <c r="B133" s="99"/>
      <c r="C133" s="99"/>
      <c r="D133" s="99"/>
      <c r="E133" s="119"/>
      <c r="F133" s="119"/>
      <c r="G133" s="119"/>
      <c r="H133" s="47"/>
    </row>
    <row r="134" spans="1:8" x14ac:dyDescent="0.25">
      <c r="A134" s="64"/>
      <c r="B134" s="99"/>
      <c r="C134" s="99"/>
      <c r="D134" s="99"/>
      <c r="E134" s="119"/>
      <c r="F134" s="119"/>
      <c r="G134" s="119"/>
      <c r="H134" s="47"/>
    </row>
    <row r="135" spans="1:8" x14ac:dyDescent="0.25">
      <c r="A135" s="64"/>
      <c r="B135" s="99"/>
      <c r="C135" s="99"/>
      <c r="D135" s="99"/>
      <c r="E135" s="119"/>
      <c r="F135" s="119"/>
      <c r="G135" s="119"/>
      <c r="H135" s="47"/>
    </row>
    <row r="136" spans="1:8" x14ac:dyDescent="0.25">
      <c r="A136" s="64"/>
      <c r="B136" s="99"/>
      <c r="C136" s="99"/>
      <c r="D136" s="99"/>
      <c r="E136" s="119"/>
      <c r="F136" s="119"/>
      <c r="G136" s="119"/>
      <c r="H136" s="47"/>
    </row>
    <row r="137" spans="1:8" x14ac:dyDescent="0.25">
      <c r="A137" s="64"/>
      <c r="B137" s="99"/>
      <c r="C137" s="99"/>
      <c r="D137" s="99"/>
      <c r="E137" s="119"/>
      <c r="F137" s="119"/>
      <c r="G137" s="119"/>
      <c r="H137" s="47"/>
    </row>
    <row r="138" spans="1:8" x14ac:dyDescent="0.25">
      <c r="A138" s="64"/>
      <c r="B138" s="99"/>
      <c r="C138" s="99"/>
      <c r="D138" s="99"/>
      <c r="E138" s="119"/>
      <c r="F138" s="119"/>
      <c r="G138" s="119"/>
      <c r="H138" s="47"/>
    </row>
    <row r="139" spans="1:8" x14ac:dyDescent="0.25">
      <c r="A139" s="64"/>
      <c r="B139" s="99"/>
      <c r="C139" s="99"/>
      <c r="D139" s="99"/>
      <c r="E139" s="119"/>
      <c r="F139" s="119"/>
      <c r="G139" s="119"/>
      <c r="H139" s="47"/>
    </row>
    <row r="140" spans="1:8" x14ac:dyDescent="0.25">
      <c r="A140" s="64"/>
      <c r="B140" s="99"/>
      <c r="C140" s="99"/>
      <c r="D140" s="99"/>
      <c r="E140" s="119"/>
      <c r="F140" s="119"/>
      <c r="G140" s="119"/>
      <c r="H140" s="47"/>
    </row>
    <row r="141" spans="1:8" x14ac:dyDescent="0.25">
      <c r="A141" s="64"/>
      <c r="B141" s="99"/>
      <c r="C141" s="99"/>
      <c r="D141" s="99"/>
      <c r="E141" s="119"/>
      <c r="F141" s="119"/>
      <c r="G141" s="119"/>
      <c r="H141" s="47"/>
    </row>
    <row r="142" spans="1:8" x14ac:dyDescent="0.25">
      <c r="A142" s="64"/>
      <c r="B142" s="99"/>
      <c r="C142" s="99"/>
      <c r="D142" s="99"/>
      <c r="E142" s="119"/>
      <c r="F142" s="119"/>
      <c r="G142" s="119"/>
      <c r="H142" s="47"/>
    </row>
    <row r="143" spans="1:8" x14ac:dyDescent="0.25">
      <c r="A143" s="64"/>
      <c r="B143" s="99"/>
      <c r="C143" s="99"/>
      <c r="D143" s="99"/>
      <c r="E143" s="119"/>
      <c r="F143" s="119"/>
      <c r="G143" s="119"/>
      <c r="H143" s="47"/>
    </row>
    <row r="144" spans="1:8" x14ac:dyDescent="0.25">
      <c r="A144" s="64"/>
      <c r="B144" s="99"/>
      <c r="C144" s="99"/>
      <c r="D144" s="99"/>
      <c r="E144" s="119"/>
      <c r="F144" s="119"/>
      <c r="G144" s="119"/>
      <c r="H144" s="47"/>
    </row>
    <row r="145" spans="1:8" x14ac:dyDescent="0.25">
      <c r="A145" s="64"/>
      <c r="B145" s="99"/>
      <c r="C145" s="99"/>
      <c r="D145" s="99"/>
      <c r="E145" s="119"/>
      <c r="F145" s="119"/>
      <c r="G145" s="119"/>
      <c r="H145" s="47"/>
    </row>
    <row r="146" spans="1:8" x14ac:dyDescent="0.25">
      <c r="A146" s="64"/>
      <c r="B146" s="99"/>
      <c r="C146" s="99"/>
      <c r="D146" s="99"/>
      <c r="E146" s="119"/>
      <c r="F146" s="119"/>
      <c r="G146" s="119"/>
      <c r="H146" s="47"/>
    </row>
    <row r="147" spans="1:8" x14ac:dyDescent="0.25">
      <c r="A147" s="64"/>
      <c r="B147" s="99"/>
      <c r="C147" s="99"/>
      <c r="D147" s="99"/>
      <c r="E147" s="119"/>
      <c r="F147" s="119"/>
      <c r="G147" s="119"/>
      <c r="H147" s="47"/>
    </row>
    <row r="148" spans="1:8" x14ac:dyDescent="0.25">
      <c r="A148" s="64"/>
      <c r="B148" s="99"/>
      <c r="C148" s="99"/>
      <c r="D148" s="99"/>
      <c r="E148" s="119"/>
      <c r="F148" s="119"/>
      <c r="G148" s="119"/>
      <c r="H148" s="47"/>
    </row>
    <row r="149" spans="1:8" x14ac:dyDescent="0.25">
      <c r="A149" s="64"/>
      <c r="B149" s="99"/>
      <c r="C149" s="99"/>
      <c r="D149" s="99"/>
      <c r="E149" s="119"/>
      <c r="F149" s="119"/>
      <c r="G149" s="119"/>
      <c r="H149" s="47"/>
    </row>
    <row r="150" spans="1:8" x14ac:dyDescent="0.25">
      <c r="A150" s="64"/>
      <c r="B150" s="99"/>
      <c r="C150" s="99"/>
      <c r="D150" s="99"/>
      <c r="E150" s="119"/>
      <c r="F150" s="119"/>
      <c r="G150" s="119"/>
      <c r="H150" s="47"/>
    </row>
    <row r="151" spans="1:8" x14ac:dyDescent="0.25">
      <c r="A151" s="64"/>
      <c r="B151" s="99"/>
      <c r="C151" s="99"/>
      <c r="D151" s="99"/>
      <c r="E151" s="119"/>
      <c r="F151" s="119"/>
      <c r="G151" s="119"/>
      <c r="H151" s="47"/>
    </row>
    <row r="152" spans="1:8" x14ac:dyDescent="0.25">
      <c r="A152" s="64"/>
      <c r="B152" s="99"/>
      <c r="C152" s="99"/>
      <c r="D152" s="99"/>
      <c r="E152" s="119"/>
      <c r="F152" s="119"/>
      <c r="G152" s="119"/>
      <c r="H152" s="47"/>
    </row>
    <row r="153" spans="1:8" x14ac:dyDescent="0.25">
      <c r="A153" s="64"/>
      <c r="B153" s="99"/>
      <c r="C153" s="99"/>
      <c r="D153" s="99"/>
      <c r="E153" s="119"/>
      <c r="F153" s="119"/>
      <c r="G153" s="119"/>
      <c r="H153" s="47"/>
    </row>
    <row r="154" spans="1:8" x14ac:dyDescent="0.25">
      <c r="A154" s="64"/>
      <c r="B154" s="99"/>
      <c r="C154" s="99"/>
      <c r="D154" s="99"/>
      <c r="E154" s="119"/>
      <c r="F154" s="119"/>
      <c r="G154" s="119"/>
      <c r="H154" s="47"/>
    </row>
    <row r="155" spans="1:8" x14ac:dyDescent="0.25">
      <c r="A155" s="64"/>
      <c r="B155" s="99"/>
      <c r="C155" s="99"/>
      <c r="D155" s="99"/>
      <c r="E155" s="119"/>
      <c r="F155" s="119"/>
      <c r="G155" s="119"/>
      <c r="H155" s="47"/>
    </row>
    <row r="156" spans="1:8" x14ac:dyDescent="0.25">
      <c r="A156" s="64"/>
      <c r="B156" s="99"/>
      <c r="C156" s="99"/>
      <c r="D156" s="99"/>
      <c r="E156" s="119"/>
      <c r="F156" s="119"/>
      <c r="G156" s="119"/>
      <c r="H156" s="47"/>
    </row>
    <row r="157" spans="1:8" x14ac:dyDescent="0.25">
      <c r="A157" s="64"/>
      <c r="B157" s="99"/>
      <c r="C157" s="99"/>
      <c r="D157" s="99"/>
      <c r="E157" s="119"/>
      <c r="F157" s="119"/>
      <c r="G157" s="119"/>
      <c r="H157" s="47"/>
    </row>
    <row r="158" spans="1:8" x14ac:dyDescent="0.25">
      <c r="A158" s="64"/>
      <c r="B158" s="99"/>
      <c r="C158" s="99"/>
      <c r="D158" s="99"/>
      <c r="E158" s="119"/>
      <c r="F158" s="119"/>
      <c r="G158" s="119"/>
      <c r="H158" s="47"/>
    </row>
    <row r="159" spans="1:8" x14ac:dyDescent="0.25">
      <c r="A159" s="64"/>
      <c r="B159" s="99"/>
      <c r="C159" s="99"/>
      <c r="D159" s="99"/>
      <c r="E159" s="119"/>
      <c r="F159" s="119"/>
      <c r="G159" s="119"/>
      <c r="H159" s="47"/>
    </row>
    <row r="160" spans="1:8" x14ac:dyDescent="0.25">
      <c r="A160" s="64"/>
      <c r="B160" s="99"/>
      <c r="C160" s="99"/>
      <c r="D160" s="99"/>
      <c r="E160" s="119"/>
      <c r="F160" s="119"/>
      <c r="G160" s="119"/>
      <c r="H160" s="47"/>
    </row>
    <row r="161" spans="1:8" x14ac:dyDescent="0.25">
      <c r="A161" s="64"/>
      <c r="B161" s="99"/>
      <c r="C161" s="99"/>
      <c r="D161" s="99"/>
      <c r="E161" s="119"/>
      <c r="F161" s="119"/>
      <c r="G161" s="119"/>
      <c r="H161" s="47"/>
    </row>
    <row r="162" spans="1:8" x14ac:dyDescent="0.25">
      <c r="A162" s="64"/>
      <c r="B162" s="99"/>
      <c r="C162" s="99"/>
      <c r="D162" s="99"/>
      <c r="E162" s="119"/>
      <c r="F162" s="119"/>
      <c r="G162" s="119"/>
      <c r="H162" s="47"/>
    </row>
    <row r="163" spans="1:8" x14ac:dyDescent="0.25">
      <c r="A163" s="64"/>
      <c r="B163" s="99"/>
      <c r="C163" s="99"/>
      <c r="D163" s="99"/>
      <c r="E163" s="119"/>
      <c r="F163" s="119"/>
      <c r="G163" s="119"/>
      <c r="H163" s="47"/>
    </row>
    <row r="164" spans="1:8" x14ac:dyDescent="0.25">
      <c r="A164" s="64"/>
      <c r="B164" s="99"/>
      <c r="C164" s="99"/>
      <c r="D164" s="99"/>
      <c r="E164" s="119"/>
      <c r="F164" s="119"/>
      <c r="G164" s="119"/>
      <c r="H164" s="47"/>
    </row>
    <row r="165" spans="1:8" x14ac:dyDescent="0.25">
      <c r="A165" s="21"/>
      <c r="B165" s="99"/>
      <c r="C165" s="99"/>
      <c r="D165" s="99"/>
      <c r="E165" s="119"/>
      <c r="F165" s="119"/>
      <c r="G165" s="119"/>
      <c r="H165" s="47"/>
    </row>
    <row r="166" spans="1:8" x14ac:dyDescent="0.25">
      <c r="A166" s="21"/>
      <c r="B166" s="99"/>
      <c r="C166" s="99"/>
      <c r="D166" s="99"/>
      <c r="E166" s="119"/>
      <c r="F166" s="119"/>
      <c r="G166" s="119"/>
      <c r="H166" s="47"/>
    </row>
    <row r="167" spans="1:8" x14ac:dyDescent="0.25">
      <c r="A167" s="21"/>
      <c r="B167" s="99"/>
      <c r="C167" s="99"/>
      <c r="D167" s="99"/>
      <c r="E167" s="119"/>
      <c r="F167" s="119"/>
      <c r="G167" s="119"/>
      <c r="H167" s="47"/>
    </row>
    <row r="168" spans="1:8" x14ac:dyDescent="0.25">
      <c r="A168" s="21"/>
      <c r="B168" s="99"/>
      <c r="C168" s="99"/>
      <c r="D168" s="99"/>
      <c r="E168" s="119"/>
      <c r="F168" s="119"/>
      <c r="G168" s="119"/>
      <c r="H168" s="47"/>
    </row>
    <row r="169" spans="1:8" x14ac:dyDescent="0.25">
      <c r="A169" s="21"/>
      <c r="B169" s="99"/>
      <c r="C169" s="99"/>
      <c r="D169" s="99"/>
      <c r="E169" s="119"/>
      <c r="F169" s="119"/>
      <c r="G169" s="119"/>
      <c r="H169" s="47"/>
    </row>
    <row r="170" spans="1:8" x14ac:dyDescent="0.25">
      <c r="A170" s="21"/>
      <c r="B170" s="99"/>
      <c r="C170" s="99"/>
      <c r="D170" s="99"/>
      <c r="E170" s="119"/>
      <c r="F170" s="119"/>
      <c r="G170" s="119"/>
      <c r="H170" s="47"/>
    </row>
    <row r="171" spans="1:8" x14ac:dyDescent="0.25">
      <c r="A171" s="21"/>
      <c r="B171" s="99"/>
      <c r="C171" s="99"/>
      <c r="D171" s="99"/>
      <c r="E171" s="119"/>
      <c r="F171" s="119"/>
      <c r="G171" s="119"/>
      <c r="H171" s="47"/>
    </row>
    <row r="172" spans="1:8" x14ac:dyDescent="0.25">
      <c r="A172" s="21"/>
      <c r="B172" s="99"/>
      <c r="C172" s="99"/>
      <c r="D172" s="99"/>
      <c r="E172" s="119"/>
      <c r="F172" s="119"/>
      <c r="G172" s="119"/>
      <c r="H172" s="47"/>
    </row>
    <row r="173" spans="1:8" x14ac:dyDescent="0.25">
      <c r="A173" s="21"/>
      <c r="B173" s="99"/>
      <c r="C173" s="99"/>
      <c r="D173" s="99"/>
      <c r="E173" s="119"/>
      <c r="F173" s="119"/>
      <c r="G173" s="119"/>
      <c r="H173" s="47"/>
    </row>
    <row r="174" spans="1:8" x14ac:dyDescent="0.25">
      <c r="A174" s="21"/>
      <c r="B174" s="99"/>
      <c r="C174" s="99"/>
      <c r="D174" s="99"/>
      <c r="E174" s="119"/>
      <c r="F174" s="119"/>
      <c r="G174" s="119"/>
      <c r="H174" s="47"/>
    </row>
    <row r="175" spans="1:8" x14ac:dyDescent="0.25">
      <c r="A175" s="21"/>
      <c r="B175" s="99"/>
      <c r="C175" s="99"/>
      <c r="D175" s="99"/>
      <c r="E175" s="119"/>
      <c r="F175" s="119"/>
      <c r="G175" s="119"/>
      <c r="H175" s="47"/>
    </row>
    <row r="176" spans="1:8" x14ac:dyDescent="0.25">
      <c r="A176" s="21"/>
      <c r="B176" s="99"/>
      <c r="C176" s="99"/>
      <c r="D176" s="99"/>
      <c r="E176" s="119"/>
      <c r="F176" s="119"/>
      <c r="G176" s="119"/>
      <c r="H176" s="47"/>
    </row>
    <row r="177" spans="1:8" x14ac:dyDescent="0.25">
      <c r="A177" s="21"/>
      <c r="B177" s="99"/>
      <c r="C177" s="99"/>
      <c r="D177" s="99"/>
      <c r="E177" s="119"/>
      <c r="F177" s="119"/>
      <c r="G177" s="119"/>
      <c r="H177" s="47"/>
    </row>
    <row r="178" spans="1:8" x14ac:dyDescent="0.25">
      <c r="A178" s="21"/>
      <c r="B178" s="99"/>
      <c r="C178" s="99"/>
      <c r="D178" s="99"/>
      <c r="E178" s="119"/>
      <c r="F178" s="119"/>
      <c r="G178" s="119"/>
      <c r="H178" s="47"/>
    </row>
    <row r="179" spans="1:8" x14ac:dyDescent="0.25">
      <c r="A179" s="21"/>
      <c r="B179" s="99"/>
      <c r="C179" s="99"/>
      <c r="D179" s="99"/>
      <c r="E179" s="119"/>
      <c r="F179" s="119"/>
      <c r="G179" s="119"/>
      <c r="H179" s="47"/>
    </row>
    <row r="180" spans="1:8" x14ac:dyDescent="0.25">
      <c r="A180" s="21"/>
      <c r="B180" s="99"/>
      <c r="C180" s="99"/>
      <c r="D180" s="99"/>
      <c r="E180" s="119"/>
      <c r="F180" s="119"/>
      <c r="G180" s="119"/>
      <c r="H180" s="47"/>
    </row>
    <row r="181" spans="1:8" x14ac:dyDescent="0.25">
      <c r="A181" s="21"/>
      <c r="B181" s="99"/>
      <c r="C181" s="99"/>
      <c r="D181" s="99"/>
      <c r="E181" s="119"/>
      <c r="F181" s="119"/>
      <c r="G181" s="119"/>
      <c r="H181" s="47"/>
    </row>
    <row r="182" spans="1:8" x14ac:dyDescent="0.25">
      <c r="A182" s="21"/>
      <c r="B182" s="99"/>
      <c r="C182" s="99"/>
      <c r="D182" s="99"/>
      <c r="E182" s="119"/>
      <c r="F182" s="119"/>
      <c r="G182" s="119"/>
      <c r="H182" s="47"/>
    </row>
    <row r="183" spans="1:8" x14ac:dyDescent="0.25">
      <c r="A183" s="21"/>
      <c r="B183" s="99"/>
      <c r="C183" s="99"/>
      <c r="D183" s="99"/>
      <c r="E183" s="119"/>
      <c r="F183" s="119"/>
      <c r="G183" s="119"/>
      <c r="H183" s="47"/>
    </row>
    <row r="184" spans="1:8" x14ac:dyDescent="0.25">
      <c r="A184" s="21"/>
      <c r="B184" s="99"/>
      <c r="C184" s="99"/>
      <c r="D184" s="99"/>
      <c r="E184" s="119"/>
      <c r="F184" s="119"/>
      <c r="G184" s="119"/>
      <c r="H184" s="47"/>
    </row>
    <row r="185" spans="1:8" x14ac:dyDescent="0.25">
      <c r="A185" s="21"/>
      <c r="B185" s="99"/>
      <c r="C185" s="99"/>
      <c r="D185" s="99"/>
      <c r="E185" s="119"/>
      <c r="F185" s="119"/>
      <c r="G185" s="119"/>
      <c r="H185" s="47"/>
    </row>
    <row r="186" spans="1:8" x14ac:dyDescent="0.25">
      <c r="A186" s="21"/>
      <c r="B186" s="99"/>
      <c r="C186" s="99"/>
      <c r="D186" s="99"/>
      <c r="E186" s="119"/>
      <c r="F186" s="119"/>
      <c r="G186" s="119"/>
      <c r="H186" s="47"/>
    </row>
    <row r="187" spans="1:8" x14ac:dyDescent="0.25">
      <c r="A187" s="21"/>
      <c r="B187" s="99"/>
      <c r="C187" s="99"/>
      <c r="D187" s="99"/>
      <c r="E187" s="119"/>
      <c r="F187" s="119"/>
      <c r="G187" s="119"/>
      <c r="H187" s="47"/>
    </row>
    <row r="188" spans="1:8" x14ac:dyDescent="0.25">
      <c r="A188" s="21"/>
      <c r="B188" s="99"/>
      <c r="C188" s="99"/>
      <c r="D188" s="99"/>
      <c r="E188" s="119"/>
      <c r="F188" s="119"/>
      <c r="G188" s="119"/>
      <c r="H188" s="47"/>
    </row>
    <row r="189" spans="1:8" x14ac:dyDescent="0.25">
      <c r="A189" s="21"/>
      <c r="B189" s="99"/>
      <c r="C189" s="99"/>
      <c r="D189" s="99"/>
      <c r="E189" s="119"/>
      <c r="F189" s="119"/>
      <c r="G189" s="119"/>
      <c r="H189" s="47"/>
    </row>
    <row r="190" spans="1:8" x14ac:dyDescent="0.25">
      <c r="A190" s="21"/>
      <c r="B190" s="99"/>
      <c r="C190" s="99"/>
      <c r="D190" s="99"/>
      <c r="E190" s="119"/>
      <c r="F190" s="119"/>
      <c r="G190" s="119"/>
      <c r="H190" s="47"/>
    </row>
    <row r="191" spans="1:8" x14ac:dyDescent="0.25">
      <c r="A191" s="21"/>
      <c r="B191" s="99"/>
      <c r="C191" s="99"/>
      <c r="D191" s="99"/>
      <c r="E191" s="119"/>
      <c r="F191" s="119"/>
      <c r="G191" s="119"/>
      <c r="H191" s="47"/>
    </row>
    <row r="192" spans="1:8" x14ac:dyDescent="0.25">
      <c r="A192" s="21"/>
      <c r="B192" s="99"/>
      <c r="C192" s="99"/>
      <c r="D192" s="99"/>
      <c r="E192" s="119"/>
      <c r="F192" s="119"/>
      <c r="G192" s="119"/>
      <c r="H192" s="47"/>
    </row>
    <row r="193" spans="1:8" x14ac:dyDescent="0.25">
      <c r="A193" s="21"/>
      <c r="B193" s="99"/>
      <c r="C193" s="99"/>
      <c r="D193" s="99"/>
      <c r="E193" s="119"/>
      <c r="F193" s="119"/>
      <c r="G193" s="119"/>
      <c r="H193" s="47"/>
    </row>
    <row r="194" spans="1:8" x14ac:dyDescent="0.25">
      <c r="A194" s="21"/>
      <c r="B194" s="99"/>
      <c r="C194" s="99"/>
      <c r="D194" s="99"/>
      <c r="E194" s="119"/>
      <c r="F194" s="119"/>
      <c r="G194" s="119"/>
      <c r="H194" s="47"/>
    </row>
    <row r="195" spans="1:8" x14ac:dyDescent="0.25">
      <c r="A195" s="21"/>
      <c r="B195" s="99"/>
      <c r="C195" s="99"/>
      <c r="D195" s="99"/>
      <c r="E195" s="119"/>
      <c r="F195" s="119"/>
      <c r="G195" s="119"/>
      <c r="H195" s="47"/>
    </row>
    <row r="196" spans="1:8" x14ac:dyDescent="0.25">
      <c r="A196" s="21"/>
      <c r="B196" s="99"/>
      <c r="C196" s="99"/>
      <c r="D196" s="99"/>
      <c r="E196" s="119"/>
      <c r="F196" s="119"/>
      <c r="G196" s="119"/>
      <c r="H196" s="47"/>
    </row>
    <row r="197" spans="1:8" x14ac:dyDescent="0.25">
      <c r="A197" s="21"/>
      <c r="B197" s="99"/>
      <c r="C197" s="99"/>
      <c r="D197" s="99"/>
      <c r="E197" s="119"/>
      <c r="F197" s="119"/>
      <c r="G197" s="119"/>
      <c r="H197" s="47"/>
    </row>
    <row r="198" spans="1:8" x14ac:dyDescent="0.25">
      <c r="A198" s="21"/>
      <c r="B198" s="99"/>
      <c r="C198" s="99"/>
      <c r="D198" s="99"/>
      <c r="E198" s="119"/>
      <c r="F198" s="119"/>
      <c r="G198" s="119"/>
      <c r="H198" s="47"/>
    </row>
    <row r="199" spans="1:8" x14ac:dyDescent="0.25">
      <c r="A199" s="21"/>
      <c r="B199" s="99"/>
      <c r="C199" s="99"/>
      <c r="D199" s="99"/>
      <c r="E199" s="119"/>
      <c r="F199" s="119"/>
      <c r="G199" s="119"/>
      <c r="H199" s="47"/>
    </row>
    <row r="200" spans="1:8" x14ac:dyDescent="0.25">
      <c r="A200" s="21"/>
      <c r="B200" s="99"/>
      <c r="C200" s="99"/>
      <c r="D200" s="99"/>
      <c r="E200" s="119"/>
      <c r="F200" s="119"/>
      <c r="G200" s="119"/>
      <c r="H200" s="47"/>
    </row>
    <row r="201" spans="1:8" x14ac:dyDescent="0.25">
      <c r="A201" s="21"/>
      <c r="B201" s="99"/>
      <c r="C201" s="99"/>
      <c r="D201" s="99"/>
      <c r="E201" s="119"/>
      <c r="F201" s="119"/>
      <c r="G201" s="119"/>
      <c r="H201" s="47"/>
    </row>
    <row r="202" spans="1:8" x14ac:dyDescent="0.25">
      <c r="A202" s="21"/>
      <c r="B202" s="99"/>
      <c r="C202" s="99"/>
      <c r="D202" s="99"/>
      <c r="E202" s="119"/>
      <c r="F202" s="119"/>
      <c r="G202" s="119"/>
      <c r="H202" s="47"/>
    </row>
    <row r="203" spans="1:8" x14ac:dyDescent="0.25">
      <c r="A203" s="21"/>
      <c r="B203" s="99"/>
      <c r="C203" s="99"/>
      <c r="D203" s="99"/>
      <c r="E203" s="119"/>
      <c r="F203" s="119"/>
      <c r="G203" s="119"/>
      <c r="H203" s="47"/>
    </row>
    <row r="204" spans="1:8" x14ac:dyDescent="0.25">
      <c r="A204" s="21"/>
      <c r="B204" s="99"/>
      <c r="C204" s="99"/>
      <c r="D204" s="99"/>
      <c r="E204" s="119"/>
      <c r="F204" s="119"/>
      <c r="G204" s="119"/>
      <c r="H204" s="47"/>
    </row>
    <row r="205" spans="1:8" x14ac:dyDescent="0.25">
      <c r="A205" s="21"/>
      <c r="B205" s="99"/>
      <c r="C205" s="99"/>
      <c r="D205" s="99"/>
      <c r="E205" s="119"/>
      <c r="F205" s="119"/>
      <c r="G205" s="119"/>
      <c r="H205" s="47"/>
    </row>
    <row r="206" spans="1:8" x14ac:dyDescent="0.25">
      <c r="A206" s="21"/>
      <c r="B206" s="99"/>
      <c r="C206" s="99"/>
      <c r="D206" s="99"/>
      <c r="E206" s="119"/>
      <c r="F206" s="119"/>
      <c r="G206" s="119"/>
      <c r="H206" s="47"/>
    </row>
    <row r="207" spans="1:8" x14ac:dyDescent="0.25">
      <c r="A207" s="21"/>
      <c r="B207" s="99"/>
      <c r="C207" s="99"/>
      <c r="D207" s="99"/>
      <c r="E207" s="119"/>
      <c r="F207" s="119"/>
      <c r="G207" s="119"/>
      <c r="H207" s="47"/>
    </row>
    <row r="208" spans="1:8" x14ac:dyDescent="0.25">
      <c r="A208" s="21"/>
      <c r="B208" s="99"/>
      <c r="C208" s="99"/>
      <c r="D208" s="99"/>
      <c r="E208" s="119"/>
      <c r="F208" s="119"/>
      <c r="G208" s="119"/>
      <c r="H208" s="47"/>
    </row>
    <row r="209" spans="1:8" x14ac:dyDescent="0.25">
      <c r="A209" s="21"/>
      <c r="B209" s="99"/>
      <c r="C209" s="99"/>
      <c r="D209" s="99"/>
      <c r="E209" s="119"/>
      <c r="F209" s="119"/>
      <c r="G209" s="119"/>
      <c r="H209" s="47"/>
    </row>
    <row r="210" spans="1:8" x14ac:dyDescent="0.25">
      <c r="A210" s="21"/>
      <c r="B210" s="99"/>
      <c r="C210" s="99"/>
      <c r="D210" s="99"/>
      <c r="E210" s="119"/>
      <c r="F210" s="119"/>
      <c r="G210" s="119"/>
      <c r="H210" s="47"/>
    </row>
    <row r="211" spans="1:8" x14ac:dyDescent="0.25">
      <c r="A211" s="21"/>
      <c r="B211" s="99"/>
      <c r="C211" s="99"/>
      <c r="D211" s="99"/>
      <c r="E211" s="119"/>
      <c r="F211" s="119"/>
      <c r="G211" s="119"/>
      <c r="H211" s="47"/>
    </row>
    <row r="212" spans="1:8" x14ac:dyDescent="0.25">
      <c r="A212" s="21"/>
      <c r="B212" s="99"/>
      <c r="C212" s="99"/>
      <c r="D212" s="99"/>
      <c r="E212" s="119"/>
      <c r="F212" s="119"/>
      <c r="G212" s="119"/>
      <c r="H212" s="47"/>
    </row>
    <row r="213" spans="1:8" x14ac:dyDescent="0.25">
      <c r="A213" s="21"/>
      <c r="B213" s="99"/>
      <c r="C213" s="99"/>
      <c r="D213" s="99"/>
      <c r="E213" s="119"/>
      <c r="F213" s="119"/>
      <c r="G213" s="119"/>
      <c r="H213" s="47"/>
    </row>
    <row r="214" spans="1:8" x14ac:dyDescent="0.25">
      <c r="A214" s="21"/>
      <c r="B214" s="99"/>
      <c r="C214" s="99"/>
      <c r="D214" s="99"/>
      <c r="E214" s="119"/>
      <c r="F214" s="119"/>
      <c r="G214" s="119"/>
      <c r="H214" s="47"/>
    </row>
    <row r="215" spans="1:8" x14ac:dyDescent="0.25">
      <c r="A215" s="21"/>
      <c r="B215" s="99"/>
      <c r="C215" s="99"/>
      <c r="D215" s="99"/>
      <c r="E215" s="119"/>
      <c r="F215" s="119"/>
      <c r="G215" s="119"/>
      <c r="H215" s="47"/>
    </row>
    <row r="216" spans="1:8" x14ac:dyDescent="0.25">
      <c r="A216" s="21"/>
      <c r="B216" s="99"/>
      <c r="C216" s="99"/>
      <c r="D216" s="99"/>
      <c r="E216" s="119"/>
      <c r="F216" s="119"/>
      <c r="G216" s="119"/>
      <c r="H216" s="47"/>
    </row>
    <row r="217" spans="1:8" x14ac:dyDescent="0.25">
      <c r="A217" s="21"/>
      <c r="B217" s="99"/>
      <c r="C217" s="99"/>
      <c r="D217" s="99"/>
      <c r="E217" s="119"/>
      <c r="F217" s="119"/>
      <c r="G217" s="119"/>
      <c r="H217" s="47"/>
    </row>
    <row r="218" spans="1:8" x14ac:dyDescent="0.25">
      <c r="A218" s="21"/>
      <c r="B218" s="99"/>
      <c r="C218" s="99"/>
      <c r="D218" s="99"/>
      <c r="E218" s="119"/>
      <c r="F218" s="119"/>
      <c r="G218" s="119"/>
      <c r="H218" s="47"/>
    </row>
    <row r="219" spans="1:8" x14ac:dyDescent="0.25">
      <c r="A219" s="21"/>
      <c r="B219" s="99"/>
      <c r="C219" s="99"/>
      <c r="D219" s="99"/>
      <c r="E219" s="119"/>
      <c r="F219" s="119"/>
      <c r="G219" s="119"/>
      <c r="H219" s="47"/>
    </row>
    <row r="220" spans="1:8" x14ac:dyDescent="0.25">
      <c r="A220" s="21"/>
    </row>
    <row r="221" spans="1:8" x14ac:dyDescent="0.25">
      <c r="A221" s="21"/>
    </row>
    <row r="222" spans="1:8" x14ac:dyDescent="0.25">
      <c r="A222" s="21"/>
    </row>
    <row r="223" spans="1:8" x14ac:dyDescent="0.25">
      <c r="A223" s="21"/>
    </row>
    <row r="224" spans="1:8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</sheetData>
  <autoFilter ref="A2:M2"/>
  <mergeCells count="5">
    <mergeCell ref="A1:A2"/>
    <mergeCell ref="B1:D1"/>
    <mergeCell ref="E1:G1"/>
    <mergeCell ref="H1:J1"/>
    <mergeCell ref="G93:J93"/>
  </mergeCells>
  <phoneticPr fontId="0" type="noConversion"/>
  <printOptions horizontalCentered="1" verticalCentered="1"/>
  <pageMargins left="0.62992125984251968" right="0" top="0" bottom="0" header="0" footer="0"/>
  <pageSetup paperSize="9" scale="40" orientation="portrait" horizontalDpi="4294967292" verticalDpi="300" r:id="rId1"/>
  <headerFooter alignWithMargins="0"/>
  <ignoredErrors>
    <ignoredError sqref="B44:D44 G44 G20 G79:G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kldfjglkdf</dc:title>
  <dc:creator>Дыбина Ольга Анатольевна</dc:creator>
  <cp:lastModifiedBy>Имя Фамилия</cp:lastModifiedBy>
  <cp:lastPrinted>2022-06-24T06:39:49Z</cp:lastPrinted>
  <dcterms:created xsi:type="dcterms:W3CDTF">2000-10-24T04:43:54Z</dcterms:created>
  <dcterms:modified xsi:type="dcterms:W3CDTF">2022-06-24T06:39:52Z</dcterms:modified>
</cp:coreProperties>
</file>