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20100" windowHeight="12456"/>
  </bookViews>
  <sheets>
    <sheet name="Прогноз 2020" sheetId="1" r:id="rId1"/>
  </sheets>
  <definedNames>
    <definedName name="_xlnm.Print_Titles" localSheetId="0">'Прогноз 2020'!$6:$8</definedName>
    <definedName name="_xlnm.Print_Area" localSheetId="0">'Прогноз 2020'!$A$1:$I$168</definedName>
  </definedNames>
  <calcPr calcId="125725"/>
</workbook>
</file>

<file path=xl/calcChain.xml><?xml version="1.0" encoding="utf-8"?>
<calcChain xmlns="http://schemas.openxmlformats.org/spreadsheetml/2006/main">
  <c r="C10" i="1"/>
  <c r="C12"/>
  <c r="D12"/>
  <c r="E12"/>
  <c r="F12"/>
  <c r="G12"/>
  <c r="H12"/>
  <c r="I12"/>
  <c r="E21"/>
  <c r="F21" s="1"/>
  <c r="F10" s="1"/>
  <c r="H21"/>
  <c r="H10" s="1"/>
  <c r="C22"/>
  <c r="D22"/>
  <c r="D10" s="1"/>
  <c r="E22"/>
  <c r="F22"/>
  <c r="G22"/>
  <c r="G10" s="1"/>
  <c r="H22"/>
  <c r="I22"/>
  <c r="I27"/>
  <c r="C33"/>
  <c r="C27" s="1"/>
  <c r="D33"/>
  <c r="D27" s="1"/>
  <c r="E33"/>
  <c r="E27" s="1"/>
  <c r="F33"/>
  <c r="G33"/>
  <c r="H33"/>
  <c r="H27" s="1"/>
  <c r="I33"/>
  <c r="C37"/>
  <c r="D37"/>
  <c r="E37"/>
  <c r="F37"/>
  <c r="G37"/>
  <c r="G27" s="1"/>
  <c r="H37"/>
  <c r="I37"/>
  <c r="C40"/>
  <c r="D40"/>
  <c r="E40"/>
  <c r="F40"/>
  <c r="F27" s="1"/>
  <c r="G40"/>
  <c r="H40"/>
  <c r="I40"/>
  <c r="C42"/>
  <c r="D42"/>
  <c r="E42"/>
  <c r="F42"/>
  <c r="G42"/>
  <c r="H42"/>
  <c r="I42"/>
  <c r="C45"/>
  <c r="D45"/>
  <c r="E45"/>
  <c r="F45"/>
  <c r="G45"/>
  <c r="H45"/>
  <c r="I45"/>
  <c r="C47"/>
  <c r="D47"/>
  <c r="E47"/>
  <c r="F47"/>
  <c r="G47"/>
  <c r="H47"/>
  <c r="E49"/>
  <c r="F49" s="1"/>
  <c r="G49" s="1"/>
  <c r="H49" s="1"/>
  <c r="I49" s="1"/>
  <c r="E52"/>
  <c r="F52" s="1"/>
  <c r="C55"/>
  <c r="D55"/>
  <c r="E55"/>
  <c r="F55"/>
  <c r="G55"/>
  <c r="H55"/>
  <c r="I55"/>
  <c r="E57"/>
  <c r="F57"/>
  <c r="G57"/>
  <c r="H57"/>
  <c r="I57"/>
  <c r="C71"/>
  <c r="D71"/>
  <c r="E71"/>
  <c r="F71"/>
  <c r="G71"/>
  <c r="H71"/>
  <c r="I71"/>
  <c r="E73"/>
  <c r="F73"/>
  <c r="G73" s="1"/>
  <c r="H73" s="1"/>
  <c r="I73" s="1"/>
  <c r="F75"/>
  <c r="H75"/>
  <c r="I75"/>
  <c r="I47" s="1"/>
  <c r="C76"/>
  <c r="E76"/>
  <c r="F76"/>
  <c r="G76"/>
  <c r="H76"/>
  <c r="I76"/>
  <c r="E78"/>
  <c r="F78"/>
  <c r="G78"/>
  <c r="H78"/>
  <c r="I78"/>
  <c r="E93"/>
  <c r="F93"/>
  <c r="G93"/>
  <c r="H93"/>
  <c r="I93"/>
  <c r="C100"/>
  <c r="D100"/>
  <c r="E100"/>
  <c r="F100"/>
  <c r="G100"/>
  <c r="H100"/>
  <c r="I100"/>
  <c r="E102"/>
  <c r="F102"/>
  <c r="G102"/>
  <c r="H102"/>
  <c r="I102"/>
  <c r="E145"/>
  <c r="E147" s="1"/>
  <c r="F145"/>
  <c r="H145"/>
  <c r="I145" s="1"/>
  <c r="I147" s="1"/>
  <c r="C147"/>
  <c r="D147"/>
  <c r="F147"/>
  <c r="G147"/>
  <c r="H147"/>
  <c r="F151"/>
  <c r="H151" s="1"/>
  <c r="I151" s="1"/>
  <c r="F53" l="1"/>
  <c r="G52"/>
  <c r="E53"/>
  <c r="E10"/>
  <c r="I21"/>
  <c r="I10" s="1"/>
  <c r="G53" l="1"/>
  <c r="H52"/>
  <c r="H53" l="1"/>
  <c r="I52"/>
  <c r="I53" s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C155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запросить у Росреестра, 33,7-сведения за 2012г</t>
        </r>
      </text>
    </comment>
    <comment ref="F157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с 2020г. Налогообложение от кадастровой стоимости</t>
        </r>
      </text>
    </comment>
    <comment ref="G157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с 2020г. Налогообложение от кадастровой стоимости</t>
        </r>
      </text>
    </comment>
    <comment ref="H157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с 2020г. Налогообложение от кадастровой стоимости</t>
        </r>
      </text>
    </comment>
    <comment ref="I157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с 2020г. Налогообложение от кадастровой стоимости</t>
        </r>
      </text>
    </comment>
  </commentList>
</comments>
</file>

<file path=xl/sharedStrings.xml><?xml version="1.0" encoding="utf-8"?>
<sst xmlns="http://schemas.openxmlformats.org/spreadsheetml/2006/main" count="295" uniqueCount="114">
  <si>
    <t>Исп. начальник отдела экономическоко развития АМО "Братский район" Лактионова М.А. 8 (3953) 41-69-92</t>
  </si>
  <si>
    <t>Администрации МО «Братский район»                                                                                                                                            О.М. Зарубина</t>
  </si>
  <si>
    <t>начальник финансового управления</t>
  </si>
  <si>
    <t>Заместитель мэра по экономике и финансам –</t>
  </si>
  <si>
    <t>млн.руб.</t>
  </si>
  <si>
    <t>Налог, взимаемый в связи с применением патентной системы налогообложения</t>
  </si>
  <si>
    <t>Единый налог на вмененный доход</t>
  </si>
  <si>
    <t>3. Налоги со специальным режимом:</t>
  </si>
  <si>
    <t>Общая инвентаризационная стоимость объектов налогообложения</t>
  </si>
  <si>
    <t>Налог на имущество физических лиц</t>
  </si>
  <si>
    <t>Потенциал поступлений земельного налога</t>
  </si>
  <si>
    <t>кадастровая стоимость земельных участков,
 признаваемых объектом налогообложения-всего</t>
  </si>
  <si>
    <t>Земельный налог</t>
  </si>
  <si>
    <t>2. Налоги на имущество:</t>
  </si>
  <si>
    <t>1. Налог на доходы физических лиц</t>
  </si>
  <si>
    <t>в том числе:</t>
  </si>
  <si>
    <t>Доходный потенциал (объем налогов, формируемых на территории) - всего:</t>
  </si>
  <si>
    <t>Доходный потенциал территориии</t>
  </si>
  <si>
    <t>Валовый совокупный доход (сумма ФОТ, выплат соцхарактера, прочих доходов)</t>
  </si>
  <si>
    <t>Прочие доходы</t>
  </si>
  <si>
    <t>Выплаты социального характера</t>
  </si>
  <si>
    <t>Фонд начисленной заработной платы работников бюджетной сферы</t>
  </si>
  <si>
    <t>Фонд начисленной заработной платы работников сельского хозяйства</t>
  </si>
  <si>
    <t>Фонд начисленной заработной платы работников малых предприятий (с учетом микропредприятий)</t>
  </si>
  <si>
    <t xml:space="preserve">Фонд начисленной заработной платы по полному кругу организаций, </t>
  </si>
  <si>
    <t>руб.</t>
  </si>
  <si>
    <t>Среднемесячная начисленная заработная плата работников малых предприятий (с учетом микропредприятий)</t>
  </si>
  <si>
    <t>Управление</t>
  </si>
  <si>
    <t>Пожарная охрана</t>
  </si>
  <si>
    <t>Физическая культура</t>
  </si>
  <si>
    <t>Культура и искусство</t>
  </si>
  <si>
    <t>Образование</t>
  </si>
  <si>
    <t>из них по категориям работников:</t>
  </si>
  <si>
    <t xml:space="preserve">Среднемесячная начисленная заработная плата работников бюджетной сферы, финансируемой из консолидированного местного бюджета с учетом "дорожных карт" МО - всего, </t>
  </si>
  <si>
    <t>Прочие</t>
  </si>
  <si>
    <t>Здравоохранение и предоставление социальных услуг</t>
  </si>
  <si>
    <t>Государственное управление и обеспечение военной безопасности; обязательное социальное обеспечение</t>
  </si>
  <si>
    <t>Деятельность в области информации и связи</t>
  </si>
  <si>
    <t>Транспортировка и хранение</t>
  </si>
  <si>
    <t xml:space="preserve">Торговля оптовая и розничная; ремонт автотранспортных средств и мотоциклов </t>
  </si>
  <si>
    <t>Строительство</t>
  </si>
  <si>
    <t>Водоснабжение; водоотведение, организация сбора и утилизации отходов, деятельность по ликвидации загрязнений</t>
  </si>
  <si>
    <t>Обеспечение электрической энергией, газом и паром; кондиционирование воздуха</t>
  </si>
  <si>
    <t>Обрабатывающие производства</t>
  </si>
  <si>
    <t>Добыча полезных ископаемых</t>
  </si>
  <si>
    <t>Лесоводство и лесозаготовки</t>
  </si>
  <si>
    <t>Растениеводство и животноводство, охота и предоставление соответствующих услуг в этих областях</t>
  </si>
  <si>
    <t xml:space="preserve">Сельское, лесное хозяйство, охота, рыбаловство и рыбоводство, в том числе </t>
  </si>
  <si>
    <t>Среднемесячная начисленная заработная плата (без выплат социального характера) по полному кругу организаций,</t>
  </si>
  <si>
    <t>%</t>
  </si>
  <si>
    <t>Уровень регистрируемой безработицы (к трудоспособному населению)</t>
  </si>
  <si>
    <t>тыс.чел.</t>
  </si>
  <si>
    <t>тыс. чел.</t>
  </si>
  <si>
    <t xml:space="preserve">Сельское, лесное хозяйство, охота, рыболовство и рыбоводство, в том числе </t>
  </si>
  <si>
    <t xml:space="preserve">В том числе из общей численности работающих численность работников малых предприятий (с учетом микропредприятий)-всего, </t>
  </si>
  <si>
    <t>из них по отраслям социальной сферы: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</si>
  <si>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</si>
  <si>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Среднесписочная численность работников (без внешних совместителей) по полному кругу организаций,</t>
  </si>
  <si>
    <t>Численность постоянного населения - всего</t>
  </si>
  <si>
    <t xml:space="preserve">Демография, трудовые ресурсы и уровень жизни населения </t>
  </si>
  <si>
    <t>Объем инвестиций в основной капитал за счет всех источников -  всего</t>
  </si>
  <si>
    <t>ед.</t>
  </si>
  <si>
    <t>Количество индивидуальных предпринимателей</t>
  </si>
  <si>
    <t>Уд. вес выручки предприятий микропредприятий в выручке  в целом по МО</t>
  </si>
  <si>
    <t>Число действующих микропредприятий - всего</t>
  </si>
  <si>
    <t>Уд. вес выручки предприятий малого бизнеса (с учетом микропредприятий) в выручке  в целом по МО</t>
  </si>
  <si>
    <t xml:space="preserve"> в том числе по видам экономической деятельности:</t>
  </si>
  <si>
    <t>Число действующих малых предприятий - всего</t>
  </si>
  <si>
    <t>Малый бизнес</t>
  </si>
  <si>
    <t xml:space="preserve">Индекс физического объема </t>
  </si>
  <si>
    <t xml:space="preserve">Розничный товарооборот </t>
  </si>
  <si>
    <t>Торговля оптовая и розничная; ремонт автотранспортных средств и мотоциклов</t>
  </si>
  <si>
    <t>тыс. пас/км</t>
  </si>
  <si>
    <t>Пассажирооборот</t>
  </si>
  <si>
    <t>тыс.т/км</t>
  </si>
  <si>
    <t>Грузооборот</t>
  </si>
  <si>
    <t>Транспортировка и хранение:</t>
  </si>
  <si>
    <t>кв. м</t>
  </si>
  <si>
    <t>Введено жилья на душу населения</t>
  </si>
  <si>
    <t>Ввод в действие жилых домов</t>
  </si>
  <si>
    <t>Объем работ</t>
  </si>
  <si>
    <t>Строительство:</t>
  </si>
  <si>
    <t>Индекс производства продукции в сельхозорганизациях</t>
  </si>
  <si>
    <t>Валовый выпуск продукции  в сельхозорганизациях</t>
  </si>
  <si>
    <t>Сельское, лесное хозяйство, охота, рыбаловство и рыбоводство:</t>
  </si>
  <si>
    <t>Объем отгруженных товаров собственного производства, выполненных работ и услуг</t>
  </si>
  <si>
    <t>Водоснабжение; водоотведение, организация сбора и утилизации отходов, деятельность по ликвидации загрязнений  (Е):</t>
  </si>
  <si>
    <t>Индекс промышленного производства</t>
  </si>
  <si>
    <t>Обеспечение электрической энергией, газом и паром; кондиционирование воздуха (D):</t>
  </si>
  <si>
    <t xml:space="preserve">Объем отгруженных товаров собственного производства, выполненных работ и услуг </t>
  </si>
  <si>
    <t>Обрабатывающие производства (С):</t>
  </si>
  <si>
    <t>Добыча полезных ископаемых (В):</t>
  </si>
  <si>
    <t>Индекс промышленного производства - всего***:</t>
  </si>
  <si>
    <t>Объем отгруженных товаров собственного производства, выполненных работ и услуг собственными силами (В+С+D+E):</t>
  </si>
  <si>
    <t>Промышленное производство:</t>
  </si>
  <si>
    <t>Состояние основных видов экономической деятельности хозяйствующих субъектов МО</t>
  </si>
  <si>
    <t>Прибыль прибыльных предприятий (с учетом предприятий малого бизнеса)</t>
  </si>
  <si>
    <t xml:space="preserve">Выручка от реализации продукции, работ, услуг (в действующих ценах) предприятий малого бизнеса (с учетом микропредприятий) </t>
  </si>
  <si>
    <t>в т.ч. по видам экономической деятельности:</t>
  </si>
  <si>
    <t xml:space="preserve">Выручка от реализации продукции, работ, услуг (в действующих ценах) по полному кругу организаций, </t>
  </si>
  <si>
    <t>Итоги развития МО</t>
  </si>
  <si>
    <t xml:space="preserve">2 вариант </t>
  </si>
  <si>
    <t xml:space="preserve">1 вариант </t>
  </si>
  <si>
    <t>2023 год</t>
  </si>
  <si>
    <t>2022 год</t>
  </si>
  <si>
    <t>2021 год</t>
  </si>
  <si>
    <t>Прогноз на:</t>
  </si>
  <si>
    <t>Оценка 
2020 года</t>
  </si>
  <si>
    <t>Факт 
2019 года</t>
  </si>
  <si>
    <t>Факт 
2018 года</t>
  </si>
  <si>
    <t>Ед. изм.</t>
  </si>
  <si>
    <t>Наименование показателя</t>
  </si>
  <si>
    <t>Прогноз социально-экономического развития муниципального образования "Братский район" на 2021-2023 гг.</t>
  </si>
  <si>
    <t>Приложение 1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</si>
</sst>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i/>
      <sz val="12"/>
      <name val="Times New Roman"/>
      <family val="1"/>
      <charset val="204"/>
    </font>
    <font>
      <b/>
      <i/>
      <sz val="12"/>
      <name val="Times New Roman"/>
      <family val="1"/>
    </font>
    <font>
      <b/>
      <i/>
      <sz val="12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</font>
    <font>
      <b/>
      <sz val="14"/>
      <name val="Times New Roman"/>
      <family val="1"/>
      <charset val="204"/>
    </font>
    <font>
      <b/>
      <i/>
      <sz val="14"/>
      <name val="Times New Roman"/>
      <family val="1"/>
    </font>
    <font>
      <i/>
      <sz val="14"/>
      <name val="Times New Roman"/>
      <family val="1"/>
    </font>
    <font>
      <u/>
      <sz val="14"/>
      <name val="Times New Roman"/>
      <family val="1"/>
    </font>
    <font>
      <b/>
      <u/>
      <sz val="14"/>
      <name val="Times New Roman"/>
      <family val="1"/>
    </font>
    <font>
      <b/>
      <u/>
      <sz val="14"/>
      <name val="Times New Roman"/>
      <family val="1"/>
      <charset val="204"/>
    </font>
    <font>
      <b/>
      <sz val="16"/>
      <name val="Times New Roman"/>
      <family val="1"/>
    </font>
    <font>
      <b/>
      <sz val="16"/>
      <name val="Times New Roman"/>
      <family val="1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/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dashed">
        <color indexed="55"/>
      </top>
      <bottom style="dashed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ashed">
        <color indexed="23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/>
      <bottom style="dashed">
        <color indexed="23"/>
      </bottom>
      <diagonal/>
    </border>
    <border>
      <left style="thin">
        <color indexed="64"/>
      </left>
      <right/>
      <top/>
      <bottom style="dashed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23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1" xfId="0" applyBorder="1"/>
    <xf numFmtId="164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right" vertical="center" wrapText="1"/>
    </xf>
    <xf numFmtId="0" fontId="6" fillId="0" borderId="5" xfId="0" applyFont="1" applyBorder="1" applyAlignment="1">
      <alignment vertical="center" wrapText="1"/>
    </xf>
    <xf numFmtId="0" fontId="7" fillId="0" borderId="2" xfId="0" applyFont="1" applyBorder="1" applyAlignment="1">
      <alignment horizontal="right" vertical="center" wrapText="1"/>
    </xf>
    <xf numFmtId="0" fontId="8" fillId="0" borderId="5" xfId="0" applyFont="1" applyBorder="1" applyAlignment="1">
      <alignment vertical="center" wrapText="1"/>
    </xf>
    <xf numFmtId="0" fontId="9" fillId="0" borderId="6" xfId="0" applyFont="1" applyBorder="1" applyAlignment="1">
      <alignment horizontal="left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left" vertical="center" wrapText="1"/>
    </xf>
    <xf numFmtId="0" fontId="12" fillId="0" borderId="4" xfId="0" applyFont="1" applyBorder="1" applyAlignment="1">
      <alignment horizontal="justify" vertical="center" wrapText="1"/>
    </xf>
    <xf numFmtId="4" fontId="11" fillId="0" borderId="5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4" fontId="2" fillId="0" borderId="5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Fill="1"/>
    <xf numFmtId="4" fontId="2" fillId="0" borderId="5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right" wrapText="1"/>
    </xf>
    <xf numFmtId="0" fontId="8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4" fontId="2" fillId="0" borderId="12" xfId="0" applyNumberFormat="1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justify"/>
    </xf>
    <xf numFmtId="0" fontId="3" fillId="0" borderId="5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justify" wrapText="1"/>
    </xf>
    <xf numFmtId="0" fontId="8" fillId="0" borderId="5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4" fontId="11" fillId="0" borderId="13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 wrapText="1"/>
    </xf>
    <xf numFmtId="4" fontId="11" fillId="0" borderId="14" xfId="0" applyNumberFormat="1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4" fontId="2" fillId="4" borderId="5" xfId="0" applyNumberFormat="1" applyFont="1" applyFill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/>
    </xf>
    <xf numFmtId="0" fontId="15" fillId="0" borderId="5" xfId="0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49" fontId="13" fillId="0" borderId="5" xfId="0" applyNumberFormat="1" applyFont="1" applyFill="1" applyBorder="1" applyAlignment="1">
      <alignment horizontal="left" vertical="center" wrapText="1"/>
    </xf>
    <xf numFmtId="49" fontId="16" fillId="0" borderId="5" xfId="0" applyNumberFormat="1" applyFont="1" applyFill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4" fontId="11" fillId="0" borderId="5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left" vertical="center" wrapText="1"/>
    </xf>
    <xf numFmtId="0" fontId="8" fillId="0" borderId="13" xfId="0" applyFont="1" applyBorder="1" applyAlignment="1">
      <alignment horizontal="right" vertical="center" wrapText="1"/>
    </xf>
    <xf numFmtId="4" fontId="11" fillId="0" borderId="2" xfId="0" applyNumberFormat="1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8" fillId="0" borderId="0" xfId="0" applyFont="1" applyFill="1" applyAlignment="1">
      <alignment vertical="center" wrapText="1"/>
    </xf>
    <xf numFmtId="0" fontId="2" fillId="0" borderId="0" xfId="0" applyFont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J168"/>
  <sheetViews>
    <sheetView tabSelected="1" zoomScale="75" zoomScaleNormal="75" zoomScaleSheetLayoutView="7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L17" sqref="L17"/>
    </sheetView>
  </sheetViews>
  <sheetFormatPr defaultRowHeight="13.2"/>
  <cols>
    <col min="1" max="1" width="50" customWidth="1"/>
    <col min="2" max="2" width="11.109375" customWidth="1"/>
    <col min="3" max="3" width="13.88671875" customWidth="1"/>
    <col min="4" max="4" width="14.109375" customWidth="1"/>
    <col min="5" max="5" width="13" customWidth="1"/>
    <col min="6" max="6" width="13.6640625" bestFit="1" customWidth="1"/>
    <col min="7" max="7" width="15.5546875" bestFit="1" customWidth="1"/>
    <col min="8" max="9" width="12.6640625" bestFit="1" customWidth="1"/>
    <col min="10" max="10" width="10.88671875" bestFit="1" customWidth="1"/>
  </cols>
  <sheetData>
    <row r="1" spans="1:10" ht="20.25" customHeight="1">
      <c r="A1" s="106"/>
      <c r="B1" s="106"/>
      <c r="C1" s="106"/>
      <c r="D1" s="106"/>
      <c r="E1" s="106"/>
      <c r="F1" s="106"/>
      <c r="G1" s="106"/>
      <c r="H1" s="107" t="s">
        <v>113</v>
      </c>
      <c r="I1" s="107"/>
    </row>
    <row r="2" spans="1:10" ht="21" customHeight="1">
      <c r="A2" s="106"/>
      <c r="B2" s="106"/>
      <c r="C2" s="106"/>
      <c r="D2" s="106"/>
      <c r="E2" s="106"/>
      <c r="F2" s="106"/>
      <c r="G2" s="106"/>
      <c r="H2" s="105"/>
      <c r="I2" s="105"/>
    </row>
    <row r="3" spans="1:10" ht="25.5" customHeight="1">
      <c r="A3" s="103"/>
      <c r="B3" s="104"/>
      <c r="C3" s="103"/>
      <c r="D3" s="103"/>
      <c r="E3" s="102"/>
      <c r="F3" s="102"/>
      <c r="G3" s="102"/>
    </row>
    <row r="4" spans="1:10" ht="20.399999999999999">
      <c r="A4" s="101" t="s">
        <v>112</v>
      </c>
      <c r="B4" s="101"/>
      <c r="C4" s="101"/>
      <c r="D4" s="101"/>
      <c r="E4" s="101"/>
      <c r="F4" s="101"/>
      <c r="G4" s="101"/>
      <c r="H4" s="101"/>
      <c r="I4" s="101"/>
    </row>
    <row r="5" spans="1:10" ht="13.5" customHeight="1">
      <c r="A5" s="100"/>
      <c r="B5" s="100"/>
      <c r="C5" s="100"/>
      <c r="D5" s="100"/>
      <c r="E5" s="100"/>
      <c r="F5" s="100"/>
      <c r="G5" s="100"/>
    </row>
    <row r="6" spans="1:10" ht="17.399999999999999">
      <c r="A6" s="98" t="s">
        <v>111</v>
      </c>
      <c r="B6" s="99" t="s">
        <v>110</v>
      </c>
      <c r="C6" s="98" t="s">
        <v>109</v>
      </c>
      <c r="D6" s="98" t="s">
        <v>108</v>
      </c>
      <c r="E6" s="98" t="s">
        <v>107</v>
      </c>
      <c r="F6" s="94" t="s">
        <v>106</v>
      </c>
      <c r="G6" s="93"/>
      <c r="H6" s="93"/>
      <c r="I6" s="97"/>
    </row>
    <row r="7" spans="1:10" ht="17.399999999999999">
      <c r="A7" s="95"/>
      <c r="B7" s="96"/>
      <c r="C7" s="95"/>
      <c r="D7" s="95"/>
      <c r="E7" s="95"/>
      <c r="F7" s="94" t="s">
        <v>105</v>
      </c>
      <c r="G7" s="93"/>
      <c r="H7" s="92" t="s">
        <v>104</v>
      </c>
      <c r="I7" s="92" t="s">
        <v>103</v>
      </c>
    </row>
    <row r="8" spans="1:10" ht="17.399999999999999">
      <c r="A8" s="90"/>
      <c r="B8" s="91"/>
      <c r="C8" s="90"/>
      <c r="D8" s="90"/>
      <c r="E8" s="90"/>
      <c r="F8" s="89" t="s">
        <v>102</v>
      </c>
      <c r="G8" s="88" t="s">
        <v>101</v>
      </c>
      <c r="H8" s="87"/>
      <c r="I8" s="87"/>
    </row>
    <row r="9" spans="1:10" ht="17.399999999999999">
      <c r="A9" s="86" t="s">
        <v>100</v>
      </c>
      <c r="B9" s="85"/>
      <c r="C9" s="85"/>
      <c r="D9" s="85"/>
      <c r="E9" s="85"/>
      <c r="F9" s="85"/>
      <c r="G9" s="85"/>
      <c r="H9" s="85"/>
      <c r="I9" s="85"/>
    </row>
    <row r="10" spans="1:10" ht="54">
      <c r="A10" s="78" t="s">
        <v>99</v>
      </c>
      <c r="B10" s="84" t="s">
        <v>4</v>
      </c>
      <c r="C10" s="83">
        <f>C13+C14+C15+C16+C17+C18+C19+C20+C21+C22</f>
        <v>12296.999999999998</v>
      </c>
      <c r="D10" s="83">
        <f>D13+D14+D15+D16+D17+D18+D19+D20+D21+D22</f>
        <v>1626.7799999999997</v>
      </c>
      <c r="E10" s="83">
        <f>E13+E14+E15+E16+E17+E18+E19+E20+E21+E22</f>
        <v>12963.519999999999</v>
      </c>
      <c r="F10" s="83">
        <f>F13+F14+F15+F16+F17+F18+F19+F20+F21+F22</f>
        <v>13476.509999999998</v>
      </c>
      <c r="G10" s="83">
        <f>G13+G14+G15+G16+G17+G18+G19+G20+G21+G22</f>
        <v>13525.05</v>
      </c>
      <c r="H10" s="83">
        <f>H13+H14+H15+H16+H17+H18+H19+H20+H21+H22</f>
        <v>14064.641600000001</v>
      </c>
      <c r="I10" s="83">
        <f>I13+I14+I15+I16+I17+I18+I19+I20+I21+I22</f>
        <v>14632.150863999999</v>
      </c>
    </row>
    <row r="11" spans="1:10" ht="36">
      <c r="A11" s="82" t="s">
        <v>98</v>
      </c>
      <c r="B11" s="53"/>
      <c r="C11" s="81"/>
      <c r="D11" s="81"/>
      <c r="E11" s="81"/>
      <c r="F11" s="81"/>
      <c r="G11" s="81"/>
      <c r="H11" s="81"/>
      <c r="I11" s="81"/>
    </row>
    <row r="12" spans="1:10" ht="33.75" customHeight="1">
      <c r="A12" s="51" t="s">
        <v>47</v>
      </c>
      <c r="B12" s="22" t="s">
        <v>4</v>
      </c>
      <c r="C12" s="24">
        <f>C13+C14</f>
        <v>4387.88</v>
      </c>
      <c r="D12" s="24">
        <f>D13+D14</f>
        <v>0</v>
      </c>
      <c r="E12" s="24">
        <f>E13+E14</f>
        <v>4583.24</v>
      </c>
      <c r="F12" s="24">
        <f>F13+F14</f>
        <v>4745.59</v>
      </c>
      <c r="G12" s="24">
        <f>G13+G14</f>
        <v>4745.59</v>
      </c>
      <c r="H12" s="24">
        <f>H13+H14</f>
        <v>4931.8900000000003</v>
      </c>
      <c r="I12" s="24">
        <f>I13+I14</f>
        <v>5127.13</v>
      </c>
    </row>
    <row r="13" spans="1:10" ht="54">
      <c r="A13" s="39" t="s">
        <v>46</v>
      </c>
      <c r="B13" s="22" t="s">
        <v>4</v>
      </c>
      <c r="C13" s="24">
        <v>946.24</v>
      </c>
      <c r="D13" s="24"/>
      <c r="E13" s="24">
        <v>984.57</v>
      </c>
      <c r="F13" s="24">
        <v>1020.11</v>
      </c>
      <c r="G13" s="24">
        <v>1020.11</v>
      </c>
      <c r="H13" s="24">
        <v>1059.4100000000001</v>
      </c>
      <c r="I13" s="24">
        <v>1100.26</v>
      </c>
      <c r="J13" s="80"/>
    </row>
    <row r="14" spans="1:10" ht="18">
      <c r="A14" s="38" t="s">
        <v>45</v>
      </c>
      <c r="B14" s="22" t="s">
        <v>4</v>
      </c>
      <c r="C14" s="24">
        <v>3441.64</v>
      </c>
      <c r="D14" s="24"/>
      <c r="E14" s="24">
        <v>3598.67</v>
      </c>
      <c r="F14" s="24">
        <v>3725.48</v>
      </c>
      <c r="G14" s="24">
        <v>3725.48</v>
      </c>
      <c r="H14" s="24">
        <v>3872.48</v>
      </c>
      <c r="I14" s="24">
        <v>4026.87</v>
      </c>
      <c r="J14" s="80"/>
    </row>
    <row r="15" spans="1:10" ht="18">
      <c r="A15" s="38" t="s">
        <v>43</v>
      </c>
      <c r="B15" s="22" t="s">
        <v>4</v>
      </c>
      <c r="C15" s="24">
        <v>626.12</v>
      </c>
      <c r="D15" s="24"/>
      <c r="E15" s="24">
        <v>653.96</v>
      </c>
      <c r="F15" s="24">
        <v>678.07</v>
      </c>
      <c r="G15" s="24">
        <v>678.07</v>
      </c>
      <c r="H15" s="24">
        <v>704.97</v>
      </c>
      <c r="I15" s="24">
        <v>733.4</v>
      </c>
    </row>
    <row r="16" spans="1:10" ht="54">
      <c r="A16" s="39" t="s">
        <v>42</v>
      </c>
      <c r="B16" s="22" t="s">
        <v>4</v>
      </c>
      <c r="C16" s="24">
        <v>188.8</v>
      </c>
      <c r="D16" s="24"/>
      <c r="E16" s="24">
        <v>182.21</v>
      </c>
      <c r="F16" s="24">
        <v>209.31</v>
      </c>
      <c r="G16" s="24">
        <v>209.31</v>
      </c>
      <c r="H16" s="24">
        <v>209.88</v>
      </c>
      <c r="I16" s="24">
        <v>220.9</v>
      </c>
    </row>
    <row r="17" spans="1:9" ht="53.25" customHeight="1">
      <c r="A17" s="51" t="s">
        <v>41</v>
      </c>
      <c r="B17" s="22" t="s">
        <v>4</v>
      </c>
      <c r="C17" s="24">
        <v>22.03</v>
      </c>
      <c r="D17" s="24"/>
      <c r="E17" s="24">
        <v>23.55</v>
      </c>
      <c r="F17" s="24">
        <v>22.07</v>
      </c>
      <c r="G17" s="24">
        <v>22.07</v>
      </c>
      <c r="H17" s="24">
        <v>22.95</v>
      </c>
      <c r="I17" s="24">
        <v>23.87</v>
      </c>
    </row>
    <row r="18" spans="1:9" ht="18">
      <c r="A18" s="38" t="s">
        <v>40</v>
      </c>
      <c r="B18" s="22" t="s">
        <v>4</v>
      </c>
      <c r="C18" s="24">
        <v>1045.92</v>
      </c>
      <c r="D18" s="24"/>
      <c r="E18" s="24">
        <v>1100.29</v>
      </c>
      <c r="F18" s="24">
        <v>1154.17</v>
      </c>
      <c r="G18" s="24">
        <v>1154.17</v>
      </c>
      <c r="H18" s="24">
        <v>1211.05</v>
      </c>
      <c r="I18" s="24">
        <v>1268.06</v>
      </c>
    </row>
    <row r="19" spans="1:9" ht="41.25" customHeight="1">
      <c r="A19" s="51" t="s">
        <v>39</v>
      </c>
      <c r="B19" s="22" t="s">
        <v>4</v>
      </c>
      <c r="C19" s="24">
        <v>2660.15</v>
      </c>
      <c r="D19" s="24"/>
      <c r="E19" s="24">
        <v>2786.24</v>
      </c>
      <c r="F19" s="24">
        <v>2886.85</v>
      </c>
      <c r="G19" s="24">
        <v>2886.85</v>
      </c>
      <c r="H19" s="24">
        <v>2999.41</v>
      </c>
      <c r="I19" s="24">
        <v>3116.08</v>
      </c>
    </row>
    <row r="20" spans="1:9" ht="18">
      <c r="A20" s="79" t="s">
        <v>38</v>
      </c>
      <c r="B20" s="22" t="s">
        <v>4</v>
      </c>
      <c r="C20" s="24">
        <v>1861.47</v>
      </c>
      <c r="D20" s="24"/>
      <c r="E20" s="24">
        <v>1937.98</v>
      </c>
      <c r="F20" s="24">
        <v>2020.74</v>
      </c>
      <c r="G20" s="24">
        <v>2020.74</v>
      </c>
      <c r="H20" s="24">
        <v>2103.52</v>
      </c>
      <c r="I20" s="24">
        <v>2187.61</v>
      </c>
    </row>
    <row r="21" spans="1:9" ht="18">
      <c r="A21" s="79" t="s">
        <v>37</v>
      </c>
      <c r="B21" s="22" t="s">
        <v>4</v>
      </c>
      <c r="C21" s="24">
        <v>44.88</v>
      </c>
      <c r="D21" s="24"/>
      <c r="E21" s="24">
        <f>D21*104%</f>
        <v>0</v>
      </c>
      <c r="F21" s="24">
        <f>E21*104%</f>
        <v>0</v>
      </c>
      <c r="G21" s="24">
        <v>48.54</v>
      </c>
      <c r="H21" s="24">
        <f>G21*104%</f>
        <v>50.4816</v>
      </c>
      <c r="I21" s="24">
        <f>H21*104%</f>
        <v>52.500864</v>
      </c>
    </row>
    <row r="22" spans="1:9" ht="18">
      <c r="A22" s="38" t="s">
        <v>34</v>
      </c>
      <c r="B22" s="22" t="s">
        <v>4</v>
      </c>
      <c r="C22" s="24">
        <f>0.07+631.21+57.3+610.6+197.64-C21+7.81</f>
        <v>1459.75</v>
      </c>
      <c r="D22" s="24">
        <f>8.14+0.07+657.02+62.29+744.91+199.23-44.88</f>
        <v>1626.7799999999997</v>
      </c>
      <c r="E22" s="24">
        <f>8.49+0.07+684.66+64.96+776.79+207.76-46.68</f>
        <v>1696.0499999999997</v>
      </c>
      <c r="F22" s="24">
        <f>8.81+0.07+710.2+67.41+806.15+215.61-48.54</f>
        <v>1759.71</v>
      </c>
      <c r="G22" s="24">
        <f>8.81+0.07+710.2+67.41+806.15+215.61-48.54</f>
        <v>1759.71</v>
      </c>
      <c r="H22" s="24">
        <f>9.17+0.08+738.54+70.14+838.72+224.32-50.48</f>
        <v>1830.49</v>
      </c>
      <c r="I22" s="24">
        <f>9.53+0.08+767.43+72.91+871.94+233.21-52.5</f>
        <v>1902.6</v>
      </c>
    </row>
    <row r="23" spans="1:9" ht="72">
      <c r="A23" s="78" t="s">
        <v>97</v>
      </c>
      <c r="B23" s="22" t="s">
        <v>4</v>
      </c>
      <c r="C23" s="24">
        <v>4335.5</v>
      </c>
      <c r="D23" s="24"/>
      <c r="E23" s="24">
        <v>4729.6000000000004</v>
      </c>
      <c r="F23" s="24">
        <v>4908.3999999999996</v>
      </c>
      <c r="G23" s="24">
        <v>4908.3999999999996</v>
      </c>
      <c r="H23" s="24">
        <v>5106.7</v>
      </c>
      <c r="I23" s="24">
        <v>5308.9</v>
      </c>
    </row>
    <row r="24" spans="1:9" ht="36">
      <c r="A24" s="77" t="s">
        <v>96</v>
      </c>
      <c r="B24" s="8" t="s">
        <v>4</v>
      </c>
      <c r="C24" s="56">
        <v>11.68</v>
      </c>
      <c r="D24" s="56"/>
      <c r="E24" s="56">
        <v>13.5</v>
      </c>
      <c r="F24" s="56">
        <v>14.9</v>
      </c>
      <c r="G24" s="56">
        <v>14.9</v>
      </c>
      <c r="H24" s="56">
        <v>15.3</v>
      </c>
      <c r="I24" s="56">
        <v>15.8</v>
      </c>
    </row>
    <row r="25" spans="1:9" ht="17.399999999999999">
      <c r="A25" s="18" t="s">
        <v>95</v>
      </c>
      <c r="B25" s="17"/>
      <c r="C25" s="17"/>
      <c r="D25" s="17"/>
      <c r="E25" s="17"/>
      <c r="F25" s="17"/>
      <c r="G25" s="17"/>
      <c r="H25" s="17"/>
      <c r="I25" s="16"/>
    </row>
    <row r="26" spans="1:9" ht="17.399999999999999">
      <c r="A26" s="76" t="s">
        <v>94</v>
      </c>
      <c r="B26" s="75"/>
      <c r="C26" s="74"/>
      <c r="D26" s="74"/>
      <c r="E26" s="74"/>
      <c r="F26" s="74"/>
      <c r="G26" s="74"/>
      <c r="H26" s="74"/>
      <c r="I26" s="74"/>
    </row>
    <row r="27" spans="1:9" ht="72">
      <c r="A27" s="73" t="s">
        <v>93</v>
      </c>
      <c r="B27" s="22" t="s">
        <v>4</v>
      </c>
      <c r="C27" s="70">
        <f>C33+C37+C40</f>
        <v>763.52567999999997</v>
      </c>
      <c r="D27" s="70">
        <f>D33+D37+D40</f>
        <v>0</v>
      </c>
      <c r="E27" s="70">
        <f>E33+E37+E40</f>
        <v>788.85853099999997</v>
      </c>
      <c r="F27" s="70">
        <f>F33+F37+F40</f>
        <v>828.04934100000014</v>
      </c>
      <c r="G27" s="70">
        <f>G33+G37+G40</f>
        <v>828.04934100000014</v>
      </c>
      <c r="H27" s="70">
        <f>H33+H37+H40</f>
        <v>856.17766800000004</v>
      </c>
      <c r="I27" s="70">
        <f>I33+I37+I40</f>
        <v>892.26198999999997</v>
      </c>
    </row>
    <row r="28" spans="1:9" ht="30.75" customHeight="1">
      <c r="A28" s="73" t="s">
        <v>92</v>
      </c>
      <c r="B28" s="72" t="s">
        <v>49</v>
      </c>
      <c r="C28" s="70">
        <v>97.1</v>
      </c>
      <c r="D28" s="70"/>
      <c r="E28" s="70">
        <v>100.9</v>
      </c>
      <c r="F28" s="70">
        <v>108.3</v>
      </c>
      <c r="G28" s="70">
        <v>108.3</v>
      </c>
      <c r="H28" s="70">
        <v>104.9</v>
      </c>
      <c r="I28" s="70">
        <v>104.7</v>
      </c>
    </row>
    <row r="29" spans="1:9" ht="18">
      <c r="A29" s="71" t="s">
        <v>15</v>
      </c>
      <c r="B29" s="22"/>
      <c r="C29" s="70"/>
      <c r="D29" s="70"/>
      <c r="E29" s="70"/>
      <c r="F29" s="70"/>
      <c r="G29" s="70"/>
      <c r="H29" s="70"/>
      <c r="I29" s="70"/>
    </row>
    <row r="30" spans="1:9" ht="18">
      <c r="A30" s="69" t="s">
        <v>91</v>
      </c>
      <c r="B30" s="22"/>
      <c r="C30" s="24"/>
      <c r="D30" s="24"/>
      <c r="E30" s="24"/>
      <c r="F30" s="24"/>
      <c r="G30" s="30"/>
      <c r="H30" s="24"/>
      <c r="I30" s="30"/>
    </row>
    <row r="31" spans="1:9" ht="54">
      <c r="A31" s="67" t="s">
        <v>89</v>
      </c>
      <c r="B31" s="22" t="s">
        <v>4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</row>
    <row r="32" spans="1:9" ht="18">
      <c r="A32" s="67" t="s">
        <v>87</v>
      </c>
      <c r="B32" s="22" t="s">
        <v>49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</row>
    <row r="33" spans="1:9" ht="18">
      <c r="A33" s="69" t="s">
        <v>90</v>
      </c>
      <c r="B33" s="22"/>
      <c r="C33" s="24">
        <f>C15</f>
        <v>626.12</v>
      </c>
      <c r="D33" s="24">
        <f>D15</f>
        <v>0</v>
      </c>
      <c r="E33" s="24">
        <f>E15</f>
        <v>653.96</v>
      </c>
      <c r="F33" s="24">
        <f>F15</f>
        <v>678.07</v>
      </c>
      <c r="G33" s="24">
        <f>G15</f>
        <v>678.07</v>
      </c>
      <c r="H33" s="24">
        <f>H15</f>
        <v>704.97</v>
      </c>
      <c r="I33" s="24">
        <f>I15</f>
        <v>733.4</v>
      </c>
    </row>
    <row r="34" spans="1:9" ht="54">
      <c r="A34" s="67" t="s">
        <v>89</v>
      </c>
      <c r="B34" s="22" t="s">
        <v>4</v>
      </c>
      <c r="C34" s="24"/>
      <c r="D34" s="24"/>
      <c r="E34" s="24"/>
      <c r="F34" s="24"/>
      <c r="G34" s="30"/>
      <c r="H34" s="24"/>
      <c r="I34" s="30"/>
    </row>
    <row r="35" spans="1:9" ht="18">
      <c r="A35" s="67" t="s">
        <v>87</v>
      </c>
      <c r="B35" s="22" t="s">
        <v>49</v>
      </c>
      <c r="C35" s="24">
        <v>79.900000000000006</v>
      </c>
      <c r="D35" s="24"/>
      <c r="E35" s="24">
        <v>100</v>
      </c>
      <c r="F35" s="24">
        <v>100</v>
      </c>
      <c r="G35" s="30">
        <v>100</v>
      </c>
      <c r="H35" s="30">
        <v>100</v>
      </c>
      <c r="I35" s="30">
        <v>100</v>
      </c>
    </row>
    <row r="36" spans="1:9" ht="52.2">
      <c r="A36" s="68" t="s">
        <v>88</v>
      </c>
      <c r="B36" s="22"/>
      <c r="C36" s="24"/>
      <c r="D36" s="24"/>
      <c r="E36" s="24"/>
      <c r="F36" s="41"/>
      <c r="G36" s="30"/>
      <c r="H36" s="41"/>
      <c r="I36" s="30"/>
    </row>
    <row r="37" spans="1:9" ht="54">
      <c r="A37" s="67" t="s">
        <v>85</v>
      </c>
      <c r="B37" s="22" t="s">
        <v>4</v>
      </c>
      <c r="C37" s="24">
        <f>C16*61.11%</f>
        <v>115.37568</v>
      </c>
      <c r="D37" s="24">
        <f>D16*61.11%</f>
        <v>0</v>
      </c>
      <c r="E37" s="24">
        <f>E16*61.11%</f>
        <v>111.34853099999999</v>
      </c>
      <c r="F37" s="24">
        <f>F16*61.11%</f>
        <v>127.909341</v>
      </c>
      <c r="G37" s="24">
        <f>G16*61.11%</f>
        <v>127.909341</v>
      </c>
      <c r="H37" s="24">
        <f>H16*61.11%</f>
        <v>128.257668</v>
      </c>
      <c r="I37" s="24">
        <f>I16*61.11%</f>
        <v>134.99198999999999</v>
      </c>
    </row>
    <row r="38" spans="1:9" ht="18">
      <c r="A38" s="67" t="s">
        <v>87</v>
      </c>
      <c r="B38" s="22" t="s">
        <v>49</v>
      </c>
      <c r="C38" s="24">
        <v>94.3</v>
      </c>
      <c r="D38" s="24"/>
      <c r="E38" s="24">
        <v>100.5</v>
      </c>
      <c r="F38" s="41">
        <v>100</v>
      </c>
      <c r="G38" s="41">
        <v>100</v>
      </c>
      <c r="H38" s="41">
        <v>100</v>
      </c>
      <c r="I38" s="41">
        <v>100</v>
      </c>
    </row>
    <row r="39" spans="1:9" ht="69.599999999999994">
      <c r="A39" s="68" t="s">
        <v>86</v>
      </c>
      <c r="B39" s="22"/>
      <c r="C39" s="24"/>
      <c r="D39" s="24"/>
      <c r="E39" s="24"/>
      <c r="F39" s="41"/>
      <c r="G39" s="30"/>
      <c r="H39" s="41"/>
      <c r="I39" s="30"/>
    </row>
    <row r="40" spans="1:9" ht="54">
      <c r="A40" s="67" t="s">
        <v>85</v>
      </c>
      <c r="B40" s="22" t="s">
        <v>4</v>
      </c>
      <c r="C40" s="24">
        <f>C17</f>
        <v>22.03</v>
      </c>
      <c r="D40" s="24">
        <f>D17</f>
        <v>0</v>
      </c>
      <c r="E40" s="24">
        <f>E17</f>
        <v>23.55</v>
      </c>
      <c r="F40" s="24">
        <f>F17</f>
        <v>22.07</v>
      </c>
      <c r="G40" s="24">
        <f>G17</f>
        <v>22.07</v>
      </c>
      <c r="H40" s="24">
        <f>H17</f>
        <v>22.95</v>
      </c>
      <c r="I40" s="24">
        <f>I17</f>
        <v>23.87</v>
      </c>
    </row>
    <row r="41" spans="1:9" ht="34.799999999999997">
      <c r="A41" s="63" t="s">
        <v>84</v>
      </c>
      <c r="B41" s="62"/>
      <c r="C41" s="24"/>
      <c r="D41" s="24"/>
      <c r="E41" s="24"/>
      <c r="F41" s="41"/>
      <c r="G41" s="24"/>
      <c r="H41" s="41"/>
      <c r="I41" s="24"/>
    </row>
    <row r="42" spans="1:9" ht="36">
      <c r="A42" s="58" t="s">
        <v>83</v>
      </c>
      <c r="B42" s="22" t="s">
        <v>4</v>
      </c>
      <c r="C42" s="24">
        <f>C13</f>
        <v>946.24</v>
      </c>
      <c r="D42" s="24">
        <f>D13</f>
        <v>0</v>
      </c>
      <c r="E42" s="24">
        <f>E13</f>
        <v>984.57</v>
      </c>
      <c r="F42" s="24">
        <f>F13</f>
        <v>1020.11</v>
      </c>
      <c r="G42" s="24">
        <f>G13</f>
        <v>1020.11</v>
      </c>
      <c r="H42" s="24">
        <f>H13</f>
        <v>1059.4100000000001</v>
      </c>
      <c r="I42" s="24">
        <f>I13</f>
        <v>1100.26</v>
      </c>
    </row>
    <row r="43" spans="1:9" ht="36">
      <c r="A43" s="58" t="s">
        <v>82</v>
      </c>
      <c r="B43" s="22" t="s">
        <v>49</v>
      </c>
      <c r="C43" s="24">
        <v>91.3</v>
      </c>
      <c r="D43" s="24"/>
      <c r="E43" s="24">
        <v>103</v>
      </c>
      <c r="F43" s="24">
        <v>101.6</v>
      </c>
      <c r="G43" s="30">
        <v>101.6</v>
      </c>
      <c r="H43" s="24">
        <v>100.2</v>
      </c>
      <c r="I43" s="30">
        <v>101</v>
      </c>
    </row>
    <row r="44" spans="1:9" ht="18">
      <c r="A44" s="65" t="s">
        <v>81</v>
      </c>
      <c r="B44" s="62"/>
      <c r="C44" s="24"/>
      <c r="D44" s="24"/>
      <c r="E44" s="24"/>
      <c r="F44" s="41"/>
      <c r="G44" s="24"/>
      <c r="H44" s="41"/>
      <c r="I44" s="24"/>
    </row>
    <row r="45" spans="1:9" ht="18">
      <c r="A45" s="64" t="s">
        <v>80</v>
      </c>
      <c r="B45" s="22" t="s">
        <v>4</v>
      </c>
      <c r="C45" s="24">
        <f>C18</f>
        <v>1045.92</v>
      </c>
      <c r="D45" s="24">
        <f>D18</f>
        <v>0</v>
      </c>
      <c r="E45" s="24">
        <f>E18</f>
        <v>1100.29</v>
      </c>
      <c r="F45" s="24">
        <f>F18</f>
        <v>1154.17</v>
      </c>
      <c r="G45" s="24">
        <f>G18</f>
        <v>1154.17</v>
      </c>
      <c r="H45" s="24">
        <f>H18</f>
        <v>1211.05</v>
      </c>
      <c r="I45" s="24">
        <f>I18</f>
        <v>1268.06</v>
      </c>
    </row>
    <row r="46" spans="1:9" ht="18">
      <c r="A46" s="64" t="s">
        <v>79</v>
      </c>
      <c r="B46" s="22" t="s">
        <v>77</v>
      </c>
      <c r="C46" s="24">
        <v>2797</v>
      </c>
      <c r="D46" s="24"/>
      <c r="E46" s="24">
        <v>3000</v>
      </c>
      <c r="F46" s="24">
        <v>3000</v>
      </c>
      <c r="G46" s="24">
        <v>3000</v>
      </c>
      <c r="H46" s="24">
        <v>3000</v>
      </c>
      <c r="I46" s="24">
        <v>3000</v>
      </c>
    </row>
    <row r="47" spans="1:9" ht="18">
      <c r="A47" s="64" t="s">
        <v>78</v>
      </c>
      <c r="B47" s="22" t="s">
        <v>77</v>
      </c>
      <c r="C47" s="24">
        <f>C46/C75/1000</f>
        <v>5.4416342412451364E-2</v>
      </c>
      <c r="D47" s="24" t="e">
        <f>D46/D75/1000</f>
        <v>#DIV/0!</v>
      </c>
      <c r="E47" s="24">
        <f>E46/E75/1000</f>
        <v>5.940594059405941E-2</v>
      </c>
      <c r="F47" s="24">
        <f>F46/F75/1000</f>
        <v>6.061830672863204E-2</v>
      </c>
      <c r="G47" s="24">
        <f>G46/G75/1000</f>
        <v>6.061830672863204E-2</v>
      </c>
      <c r="H47" s="24">
        <f>H46/H75/1000</f>
        <v>6.1855415029216376E-2</v>
      </c>
      <c r="I47" s="24">
        <f>I46/I75/1000</f>
        <v>6.3117770437975895E-2</v>
      </c>
    </row>
    <row r="48" spans="1:9" ht="18">
      <c r="A48" s="65" t="s">
        <v>76</v>
      </c>
      <c r="B48" s="62"/>
      <c r="C48" s="24"/>
      <c r="D48" s="24"/>
      <c r="E48" s="24"/>
      <c r="F48" s="41"/>
      <c r="G48" s="30"/>
      <c r="H48" s="41"/>
      <c r="I48" s="30"/>
    </row>
    <row r="49" spans="1:9" ht="18">
      <c r="A49" s="64" t="s">
        <v>75</v>
      </c>
      <c r="B49" s="22" t="s">
        <v>74</v>
      </c>
      <c r="C49" s="24">
        <v>256243.20000000001</v>
      </c>
      <c r="D49" s="24"/>
      <c r="E49" s="66">
        <f>D49*101%</f>
        <v>0</v>
      </c>
      <c r="F49" s="66">
        <f>E49*101%</f>
        <v>0</v>
      </c>
      <c r="G49" s="66">
        <f>F49</f>
        <v>0</v>
      </c>
      <c r="H49" s="66">
        <f>G49*101%</f>
        <v>0</v>
      </c>
      <c r="I49" s="66">
        <f>H49*101%</f>
        <v>0</v>
      </c>
    </row>
    <row r="50" spans="1:9" ht="18">
      <c r="A50" s="64" t="s">
        <v>73</v>
      </c>
      <c r="B50" s="22" t="s">
        <v>72</v>
      </c>
      <c r="C50" s="24"/>
      <c r="D50" s="24"/>
      <c r="E50" s="24"/>
      <c r="F50" s="24"/>
      <c r="G50" s="24"/>
      <c r="H50" s="24"/>
      <c r="I50" s="24"/>
    </row>
    <row r="51" spans="1:9" ht="52.2">
      <c r="A51" s="65" t="s">
        <v>71</v>
      </c>
      <c r="B51" s="22"/>
      <c r="C51" s="24"/>
      <c r="D51" s="24"/>
      <c r="E51" s="24"/>
      <c r="F51" s="24"/>
      <c r="G51" s="30"/>
      <c r="H51" s="24"/>
      <c r="I51" s="30"/>
    </row>
    <row r="52" spans="1:9" ht="18">
      <c r="A52" s="64" t="s">
        <v>70</v>
      </c>
      <c r="B52" s="22" t="s">
        <v>4</v>
      </c>
      <c r="C52" s="24">
        <v>3756.3</v>
      </c>
      <c r="D52" s="24"/>
      <c r="E52" s="24">
        <f>D52*101.6%</f>
        <v>0</v>
      </c>
      <c r="F52" s="24">
        <f>E52*101.6%</f>
        <v>0</v>
      </c>
      <c r="G52" s="24">
        <f>F52</f>
        <v>0</v>
      </c>
      <c r="H52" s="24">
        <f>G52*101.6%</f>
        <v>0</v>
      </c>
      <c r="I52" s="24">
        <f>H52*101.6%</f>
        <v>0</v>
      </c>
    </row>
    <row r="53" spans="1:9" ht="18">
      <c r="A53" s="64" t="s">
        <v>69</v>
      </c>
      <c r="B53" s="22" t="s">
        <v>49</v>
      </c>
      <c r="C53" s="24">
        <v>101.6</v>
      </c>
      <c r="D53" s="24"/>
      <c r="E53" s="24" t="e">
        <f>E52/D52*100</f>
        <v>#DIV/0!</v>
      </c>
      <c r="F53" s="24" t="e">
        <f>F52/E52*100</f>
        <v>#DIV/0!</v>
      </c>
      <c r="G53" s="24" t="e">
        <f>G52/F52*100</f>
        <v>#DIV/0!</v>
      </c>
      <c r="H53" s="24" t="e">
        <f>H52/G52*100</f>
        <v>#DIV/0!</v>
      </c>
      <c r="I53" s="24" t="e">
        <f>I52/H52*100</f>
        <v>#DIV/0!</v>
      </c>
    </row>
    <row r="54" spans="1:9" ht="18">
      <c r="A54" s="63" t="s">
        <v>68</v>
      </c>
      <c r="B54" s="62"/>
      <c r="C54" s="24"/>
      <c r="D54" s="24"/>
      <c r="E54" s="24"/>
      <c r="F54" s="24"/>
      <c r="G54" s="24"/>
      <c r="H54" s="24"/>
      <c r="I54" s="24"/>
    </row>
    <row r="55" spans="1:9" ht="36">
      <c r="A55" s="58" t="s">
        <v>67</v>
      </c>
      <c r="B55" s="22" t="s">
        <v>61</v>
      </c>
      <c r="C55" s="24">
        <f>C58+C59+C60+C61+C62+C63+C64+C65+C66+C67+C68</f>
        <v>259</v>
      </c>
      <c r="D55" s="61">
        <f>D58+D59+D60+D61+D62+D63+D64+D65+D66+D67+D68</f>
        <v>0</v>
      </c>
      <c r="E55" s="24">
        <f>E58+E59+E60+E61+E62+E63+E64+E65+E66+E67+E68</f>
        <v>270</v>
      </c>
      <c r="F55" s="24">
        <f>F58+F59+F60+F61+F62+F63+F64+F65+F66+F67+F68</f>
        <v>270</v>
      </c>
      <c r="G55" s="24">
        <f>G58+G59+G60+G61+G62+G63+G64+G65+G66+G67+G68</f>
        <v>270</v>
      </c>
      <c r="H55" s="24">
        <f>H58+H59+H60+H61+H62+H63+H64+H65+H66+H67+H68</f>
        <v>270</v>
      </c>
      <c r="I55" s="24">
        <f>I58+I59+I60+I61+I62+I63+I64+I65+I66+I67+I68</f>
        <v>270</v>
      </c>
    </row>
    <row r="56" spans="1:9" ht="36">
      <c r="A56" s="58" t="s">
        <v>66</v>
      </c>
      <c r="B56" s="22"/>
      <c r="C56" s="24"/>
      <c r="D56" s="24"/>
      <c r="E56" s="24"/>
      <c r="F56" s="24"/>
      <c r="G56" s="30"/>
      <c r="H56" s="24"/>
      <c r="I56" s="30"/>
    </row>
    <row r="57" spans="1:9" ht="37.5" customHeight="1">
      <c r="A57" s="58" t="s">
        <v>53</v>
      </c>
      <c r="B57" s="22" t="s">
        <v>61</v>
      </c>
      <c r="C57" s="24">
        <v>38</v>
      </c>
      <c r="D57" s="24"/>
      <c r="E57" s="24">
        <f>E58+E59</f>
        <v>38</v>
      </c>
      <c r="F57" s="24">
        <f>F58+F59</f>
        <v>38</v>
      </c>
      <c r="G57" s="24">
        <f>G58+G59</f>
        <v>38</v>
      </c>
      <c r="H57" s="24">
        <f>H58+H59</f>
        <v>38</v>
      </c>
      <c r="I57" s="24">
        <f>I58+I59</f>
        <v>38</v>
      </c>
    </row>
    <row r="58" spans="1:9" ht="59.25" customHeight="1">
      <c r="A58" s="58" t="s">
        <v>46</v>
      </c>
      <c r="B58" s="22" t="s">
        <v>61</v>
      </c>
      <c r="C58" s="24">
        <v>10</v>
      </c>
      <c r="D58" s="24"/>
      <c r="E58" s="24">
        <v>10</v>
      </c>
      <c r="F58" s="24">
        <v>10</v>
      </c>
      <c r="G58" s="24">
        <v>10</v>
      </c>
      <c r="H58" s="24">
        <v>10</v>
      </c>
      <c r="I58" s="24">
        <v>10</v>
      </c>
    </row>
    <row r="59" spans="1:9" ht="18">
      <c r="A59" s="58" t="s">
        <v>45</v>
      </c>
      <c r="B59" s="22" t="s">
        <v>61</v>
      </c>
      <c r="C59" s="24">
        <v>28</v>
      </c>
      <c r="D59" s="24"/>
      <c r="E59" s="24">
        <v>28</v>
      </c>
      <c r="F59" s="24">
        <v>28</v>
      </c>
      <c r="G59" s="24">
        <v>28</v>
      </c>
      <c r="H59" s="24">
        <v>28</v>
      </c>
      <c r="I59" s="24">
        <v>28</v>
      </c>
    </row>
    <row r="60" spans="1:9" ht="18">
      <c r="A60" s="58" t="s">
        <v>44</v>
      </c>
      <c r="B60" s="22" t="s">
        <v>61</v>
      </c>
      <c r="C60" s="24">
        <v>2</v>
      </c>
      <c r="D60" s="24"/>
      <c r="E60" s="24">
        <v>2</v>
      </c>
      <c r="F60" s="24">
        <v>2</v>
      </c>
      <c r="G60" s="24">
        <v>2</v>
      </c>
      <c r="H60" s="24">
        <v>2</v>
      </c>
      <c r="I60" s="24">
        <v>2</v>
      </c>
    </row>
    <row r="61" spans="1:9" ht="18">
      <c r="A61" s="58" t="s">
        <v>43</v>
      </c>
      <c r="B61" s="22" t="s">
        <v>61</v>
      </c>
      <c r="C61" s="24">
        <v>19</v>
      </c>
      <c r="D61" s="24"/>
      <c r="E61" s="24">
        <v>21</v>
      </c>
      <c r="F61" s="24">
        <v>21</v>
      </c>
      <c r="G61" s="24">
        <v>21</v>
      </c>
      <c r="H61" s="24">
        <v>21</v>
      </c>
      <c r="I61" s="24">
        <v>21</v>
      </c>
    </row>
    <row r="62" spans="1:9" ht="54">
      <c r="A62" s="58" t="s">
        <v>42</v>
      </c>
      <c r="B62" s="22" t="s">
        <v>61</v>
      </c>
      <c r="C62" s="24">
        <v>5</v>
      </c>
      <c r="D62" s="24"/>
      <c r="E62" s="24">
        <v>6</v>
      </c>
      <c r="F62" s="24">
        <v>6</v>
      </c>
      <c r="G62" s="24">
        <v>6</v>
      </c>
      <c r="H62" s="24">
        <v>6</v>
      </c>
      <c r="I62" s="24">
        <v>6</v>
      </c>
    </row>
    <row r="63" spans="1:9" ht="57" customHeight="1">
      <c r="A63" s="58" t="s">
        <v>41</v>
      </c>
      <c r="B63" s="22" t="s">
        <v>61</v>
      </c>
      <c r="C63" s="24">
        <v>3</v>
      </c>
      <c r="D63" s="24"/>
      <c r="E63" s="24">
        <v>3</v>
      </c>
      <c r="F63" s="24">
        <v>3</v>
      </c>
      <c r="G63" s="24">
        <v>3</v>
      </c>
      <c r="H63" s="24">
        <v>3</v>
      </c>
      <c r="I63" s="24">
        <v>3</v>
      </c>
    </row>
    <row r="64" spans="1:9" ht="18">
      <c r="A64" s="58" t="s">
        <v>40</v>
      </c>
      <c r="B64" s="22" t="s">
        <v>61</v>
      </c>
      <c r="C64" s="24">
        <v>20</v>
      </c>
      <c r="D64" s="24"/>
      <c r="E64" s="24">
        <v>22</v>
      </c>
      <c r="F64" s="24">
        <v>22</v>
      </c>
      <c r="G64" s="24">
        <v>22</v>
      </c>
      <c r="H64" s="24">
        <v>22</v>
      </c>
      <c r="I64" s="24">
        <v>22</v>
      </c>
    </row>
    <row r="65" spans="1:9" ht="54">
      <c r="A65" s="58" t="s">
        <v>39</v>
      </c>
      <c r="B65" s="22" t="s">
        <v>61</v>
      </c>
      <c r="C65" s="24">
        <v>85</v>
      </c>
      <c r="D65" s="24"/>
      <c r="E65" s="24">
        <v>87</v>
      </c>
      <c r="F65" s="24">
        <v>87</v>
      </c>
      <c r="G65" s="24">
        <v>87</v>
      </c>
      <c r="H65" s="24">
        <v>87</v>
      </c>
      <c r="I65" s="24">
        <v>87</v>
      </c>
    </row>
    <row r="66" spans="1:9" ht="18">
      <c r="A66" s="38" t="s">
        <v>38</v>
      </c>
      <c r="B66" s="22" t="s">
        <v>61</v>
      </c>
      <c r="C66" s="24">
        <v>30</v>
      </c>
      <c r="D66" s="24"/>
      <c r="E66" s="24">
        <v>33</v>
      </c>
      <c r="F66" s="24">
        <v>33</v>
      </c>
      <c r="G66" s="24">
        <v>33</v>
      </c>
      <c r="H66" s="24">
        <v>33</v>
      </c>
      <c r="I66" s="24">
        <v>33</v>
      </c>
    </row>
    <row r="67" spans="1:9" ht="18">
      <c r="A67" s="38" t="s">
        <v>37</v>
      </c>
      <c r="B67" s="22" t="s">
        <v>61</v>
      </c>
      <c r="C67" s="24">
        <v>3</v>
      </c>
      <c r="D67" s="24"/>
      <c r="E67" s="24">
        <v>3</v>
      </c>
      <c r="F67" s="24">
        <v>3</v>
      </c>
      <c r="G67" s="24">
        <v>3</v>
      </c>
      <c r="H67" s="24">
        <v>3</v>
      </c>
      <c r="I67" s="24">
        <v>3</v>
      </c>
    </row>
    <row r="68" spans="1:9" ht="18">
      <c r="A68" s="58" t="s">
        <v>34</v>
      </c>
      <c r="B68" s="22" t="s">
        <v>61</v>
      </c>
      <c r="C68" s="24">
        <v>54</v>
      </c>
      <c r="D68" s="24"/>
      <c r="E68" s="24">
        <v>55</v>
      </c>
      <c r="F68" s="24">
        <v>55</v>
      </c>
      <c r="G68" s="24">
        <v>55</v>
      </c>
      <c r="H68" s="24">
        <v>55</v>
      </c>
      <c r="I68" s="24">
        <v>55</v>
      </c>
    </row>
    <row r="69" spans="1:9" ht="54">
      <c r="A69" s="60" t="s">
        <v>65</v>
      </c>
      <c r="B69" s="22" t="s">
        <v>49</v>
      </c>
      <c r="C69" s="24">
        <v>36.299999999999997</v>
      </c>
      <c r="D69" s="24"/>
      <c r="E69" s="24">
        <v>36.299999999999997</v>
      </c>
      <c r="F69" s="24">
        <v>36.299999999999997</v>
      </c>
      <c r="G69" s="24">
        <v>36.299999999999997</v>
      </c>
      <c r="H69" s="24">
        <v>36.299999999999997</v>
      </c>
      <c r="I69" s="24">
        <v>36.299999999999997</v>
      </c>
    </row>
    <row r="70" spans="1:9" ht="36">
      <c r="A70" s="59" t="s">
        <v>64</v>
      </c>
      <c r="B70" s="22" t="s">
        <v>61</v>
      </c>
      <c r="C70" s="24">
        <v>234</v>
      </c>
      <c r="D70" s="24"/>
      <c r="E70" s="24">
        <v>245</v>
      </c>
      <c r="F70" s="24">
        <v>245</v>
      </c>
      <c r="G70" s="24">
        <v>245</v>
      </c>
      <c r="H70" s="24">
        <v>245</v>
      </c>
      <c r="I70" s="24">
        <v>245</v>
      </c>
    </row>
    <row r="71" spans="1:9" ht="54">
      <c r="A71" s="58" t="s">
        <v>63</v>
      </c>
      <c r="B71" s="22"/>
      <c r="C71" s="24">
        <f>C69</f>
        <v>36.299999999999997</v>
      </c>
      <c r="D71" s="24">
        <f>D69</f>
        <v>0</v>
      </c>
      <c r="E71" s="24">
        <f>E69</f>
        <v>36.299999999999997</v>
      </c>
      <c r="F71" s="24">
        <f>F69</f>
        <v>36.299999999999997</v>
      </c>
      <c r="G71" s="24">
        <f>G69</f>
        <v>36.299999999999997</v>
      </c>
      <c r="H71" s="24">
        <f>H69</f>
        <v>36.299999999999997</v>
      </c>
      <c r="I71" s="24">
        <f>I69</f>
        <v>36.299999999999997</v>
      </c>
    </row>
    <row r="72" spans="1:9" ht="36">
      <c r="A72" s="58" t="s">
        <v>62</v>
      </c>
      <c r="B72" s="22" t="s">
        <v>61</v>
      </c>
      <c r="C72" s="24">
        <v>691</v>
      </c>
      <c r="D72" s="24"/>
      <c r="E72" s="24">
        <v>766</v>
      </c>
      <c r="F72" s="24">
        <v>766</v>
      </c>
      <c r="G72" s="24">
        <v>766</v>
      </c>
      <c r="H72" s="24">
        <v>766</v>
      </c>
      <c r="I72" s="24">
        <v>766</v>
      </c>
    </row>
    <row r="73" spans="1:9" ht="41.25" customHeight="1">
      <c r="A73" s="57" t="s">
        <v>60</v>
      </c>
      <c r="B73" s="8" t="s">
        <v>4</v>
      </c>
      <c r="C73" s="56">
        <v>3679</v>
      </c>
      <c r="D73" s="56"/>
      <c r="E73" s="56">
        <f>D73*103.1%</f>
        <v>0</v>
      </c>
      <c r="F73" s="56">
        <f>E73*107%</f>
        <v>0</v>
      </c>
      <c r="G73" s="56">
        <f>F73</f>
        <v>0</v>
      </c>
      <c r="H73" s="56">
        <f>G73*106.3%</f>
        <v>0</v>
      </c>
      <c r="I73" s="56">
        <f>H73*105.8%</f>
        <v>0</v>
      </c>
    </row>
    <row r="74" spans="1:9" ht="17.399999999999999">
      <c r="A74" s="18" t="s">
        <v>59</v>
      </c>
      <c r="B74" s="17"/>
      <c r="C74" s="17"/>
      <c r="D74" s="17"/>
      <c r="E74" s="17"/>
      <c r="F74" s="17"/>
      <c r="G74" s="17"/>
      <c r="H74" s="17"/>
      <c r="I74" s="16"/>
    </row>
    <row r="75" spans="1:9" ht="36">
      <c r="A75" s="54" t="s">
        <v>58</v>
      </c>
      <c r="B75" s="53" t="s">
        <v>52</v>
      </c>
      <c r="C75" s="52">
        <v>51.4</v>
      </c>
      <c r="D75" s="52"/>
      <c r="E75" s="52">
        <v>50.5</v>
      </c>
      <c r="F75" s="55">
        <f>E75*0.98</f>
        <v>49.49</v>
      </c>
      <c r="G75" s="52">
        <v>49.49</v>
      </c>
      <c r="H75" s="55">
        <f>G75*0.98</f>
        <v>48.5002</v>
      </c>
      <c r="I75" s="55">
        <f>H75*0.98</f>
        <v>47.530195999999997</v>
      </c>
    </row>
    <row r="76" spans="1:9" ht="72">
      <c r="A76" s="54" t="s">
        <v>57</v>
      </c>
      <c r="B76" s="53" t="s">
        <v>52</v>
      </c>
      <c r="C76" s="52">
        <f>C79+C80+C81+C82+C83+C84+C85+C86+C87+C88+C89+C90+C91+C92</f>
        <v>11.84</v>
      </c>
      <c r="D76" s="52"/>
      <c r="E76" s="52">
        <f>E79+E80+E81+E82+E83+E84+E85+E86+E87+E88+E89+E90+E91+E92</f>
        <v>12.02</v>
      </c>
      <c r="F76" s="52">
        <f>F79+F80+F81+F82+F83+F84+F85+F86+F87+F88+F89+F90+F91+F92</f>
        <v>12.23</v>
      </c>
      <c r="G76" s="52">
        <f>G79+G80+G81+G82+G83+G84+G85+G86+G87+G88+G89+G90+G91+G92</f>
        <v>12.23</v>
      </c>
      <c r="H76" s="52">
        <f>H79+H80+H81+H82+H83+H84+H85+H86+H87+H88+H89+H90+H91+H92</f>
        <v>12.23</v>
      </c>
      <c r="I76" s="52">
        <f>I79+I80+I81+I82+I83+I84+I85+I86+I87+I88+I89+I90+I91+I92</f>
        <v>12.23</v>
      </c>
    </row>
    <row r="77" spans="1:9" ht="18">
      <c r="A77" s="42" t="s">
        <v>15</v>
      </c>
      <c r="B77" s="22"/>
      <c r="C77" s="24"/>
      <c r="D77" s="24"/>
      <c r="E77" s="24"/>
      <c r="F77" s="41"/>
      <c r="G77" s="24"/>
      <c r="H77" s="41"/>
      <c r="I77" s="24"/>
    </row>
    <row r="78" spans="1:9" ht="41.25" customHeight="1">
      <c r="A78" s="37" t="s">
        <v>53</v>
      </c>
      <c r="B78" s="22" t="s">
        <v>52</v>
      </c>
      <c r="C78" s="24">
        <v>1.3399999999999999</v>
      </c>
      <c r="D78" s="24"/>
      <c r="E78" s="24">
        <f>E79+E80</f>
        <v>1.92</v>
      </c>
      <c r="F78" s="24">
        <f>F79+F80</f>
        <v>2.1</v>
      </c>
      <c r="G78" s="24">
        <f>G79+G80</f>
        <v>2.1</v>
      </c>
      <c r="H78" s="24">
        <f>H79+H80</f>
        <v>2.1</v>
      </c>
      <c r="I78" s="24">
        <f>I79+I80</f>
        <v>2.1</v>
      </c>
    </row>
    <row r="79" spans="1:9" ht="54">
      <c r="A79" s="51" t="s">
        <v>46</v>
      </c>
      <c r="B79" s="22" t="s">
        <v>52</v>
      </c>
      <c r="C79" s="24">
        <v>0.2</v>
      </c>
      <c r="D79" s="24"/>
      <c r="E79" s="24">
        <v>0.2</v>
      </c>
      <c r="F79" s="24">
        <v>0.2</v>
      </c>
      <c r="G79" s="24">
        <v>0.2</v>
      </c>
      <c r="H79" s="24">
        <v>0.2</v>
      </c>
      <c r="I79" s="24">
        <v>0.2</v>
      </c>
    </row>
    <row r="80" spans="1:9" ht="18">
      <c r="A80" s="35" t="s">
        <v>45</v>
      </c>
      <c r="B80" s="22" t="s">
        <v>52</v>
      </c>
      <c r="C80" s="24">
        <v>1.1399999999999999</v>
      </c>
      <c r="D80" s="24"/>
      <c r="E80" s="24">
        <v>1.72</v>
      </c>
      <c r="F80" s="24">
        <v>1.9</v>
      </c>
      <c r="G80" s="24">
        <v>1.9</v>
      </c>
      <c r="H80" s="24">
        <v>1.9</v>
      </c>
      <c r="I80" s="24">
        <v>1.9</v>
      </c>
    </row>
    <row r="81" spans="1:9" ht="18">
      <c r="A81" s="35" t="s">
        <v>44</v>
      </c>
      <c r="B81" s="22" t="s">
        <v>52</v>
      </c>
      <c r="C81" s="24">
        <v>0.05</v>
      </c>
      <c r="D81" s="24"/>
      <c r="E81" s="24">
        <v>0.05</v>
      </c>
      <c r="F81" s="24">
        <v>0.05</v>
      </c>
      <c r="G81" s="24">
        <v>0.05</v>
      </c>
      <c r="H81" s="24">
        <v>0.05</v>
      </c>
      <c r="I81" s="24">
        <v>0.05</v>
      </c>
    </row>
    <row r="82" spans="1:9" ht="18">
      <c r="A82" s="35" t="s">
        <v>43</v>
      </c>
      <c r="B82" s="22" t="s">
        <v>52</v>
      </c>
      <c r="C82" s="24">
        <v>1.01</v>
      </c>
      <c r="D82" s="24"/>
      <c r="E82" s="24">
        <v>0.93</v>
      </c>
      <c r="F82" s="24">
        <v>0.93</v>
      </c>
      <c r="G82" s="24">
        <v>0.93</v>
      </c>
      <c r="H82" s="24">
        <v>0.93</v>
      </c>
      <c r="I82" s="24">
        <v>0.93</v>
      </c>
    </row>
    <row r="83" spans="1:9" ht="54">
      <c r="A83" s="39" t="s">
        <v>42</v>
      </c>
      <c r="B83" s="22" t="s">
        <v>52</v>
      </c>
      <c r="C83" s="24">
        <v>0.56999999999999995</v>
      </c>
      <c r="D83" s="24"/>
      <c r="E83" s="24">
        <v>0.71</v>
      </c>
      <c r="F83" s="24">
        <v>0.71</v>
      </c>
      <c r="G83" s="24">
        <v>0.71</v>
      </c>
      <c r="H83" s="24">
        <v>0.71</v>
      </c>
      <c r="I83" s="24">
        <v>0.71</v>
      </c>
    </row>
    <row r="84" spans="1:9" ht="18">
      <c r="A84" s="35" t="s">
        <v>41</v>
      </c>
      <c r="B84" s="22" t="s">
        <v>52</v>
      </c>
      <c r="C84" s="24">
        <v>0.11</v>
      </c>
      <c r="D84" s="24"/>
      <c r="E84" s="24">
        <v>0.17</v>
      </c>
      <c r="F84" s="24">
        <v>0.17</v>
      </c>
      <c r="G84" s="24">
        <v>0.17</v>
      </c>
      <c r="H84" s="24">
        <v>0.17</v>
      </c>
      <c r="I84" s="24">
        <v>0.17</v>
      </c>
    </row>
    <row r="85" spans="1:9" ht="18">
      <c r="A85" s="35" t="s">
        <v>40</v>
      </c>
      <c r="B85" s="22" t="s">
        <v>52</v>
      </c>
      <c r="C85" s="24">
        <v>0.62</v>
      </c>
      <c r="D85" s="24"/>
      <c r="E85" s="24">
        <v>0.49</v>
      </c>
      <c r="F85" s="24">
        <v>0.49</v>
      </c>
      <c r="G85" s="24">
        <v>0.49</v>
      </c>
      <c r="H85" s="24">
        <v>0.49</v>
      </c>
      <c r="I85" s="24">
        <v>0.49</v>
      </c>
    </row>
    <row r="86" spans="1:9" ht="41.25" customHeight="1">
      <c r="A86" s="51" t="s">
        <v>39</v>
      </c>
      <c r="B86" s="22" t="s">
        <v>52</v>
      </c>
      <c r="C86" s="24">
        <v>0.56999999999999995</v>
      </c>
      <c r="D86" s="24"/>
      <c r="E86" s="24">
        <v>0.59</v>
      </c>
      <c r="F86" s="24">
        <v>0.59</v>
      </c>
      <c r="G86" s="24">
        <v>0.59</v>
      </c>
      <c r="H86" s="24">
        <v>0.59</v>
      </c>
      <c r="I86" s="24">
        <v>0.59</v>
      </c>
    </row>
    <row r="87" spans="1:9" ht="18">
      <c r="A87" s="38" t="s">
        <v>38</v>
      </c>
      <c r="B87" s="22" t="s">
        <v>52</v>
      </c>
      <c r="C87" s="24">
        <v>1.48</v>
      </c>
      <c r="D87" s="24"/>
      <c r="E87" s="24">
        <v>1.59</v>
      </c>
      <c r="F87" s="24">
        <v>1.59</v>
      </c>
      <c r="G87" s="24">
        <v>1.59</v>
      </c>
      <c r="H87" s="24">
        <v>1.59</v>
      </c>
      <c r="I87" s="24">
        <v>1.59</v>
      </c>
    </row>
    <row r="88" spans="1:9" ht="18">
      <c r="A88" s="38" t="s">
        <v>37</v>
      </c>
      <c r="B88" s="22" t="s">
        <v>52</v>
      </c>
      <c r="C88" s="24">
        <v>0.22</v>
      </c>
      <c r="D88" s="24"/>
      <c r="E88" s="24">
        <v>0.1</v>
      </c>
      <c r="F88" s="24">
        <v>0.1</v>
      </c>
      <c r="G88" s="24">
        <v>0.1</v>
      </c>
      <c r="H88" s="24">
        <v>0.1</v>
      </c>
      <c r="I88" s="24">
        <v>0.1</v>
      </c>
    </row>
    <row r="89" spans="1:9" ht="54">
      <c r="A89" s="39" t="s">
        <v>36</v>
      </c>
      <c r="B89" s="22" t="s">
        <v>52</v>
      </c>
      <c r="C89" s="24">
        <v>1.1299999999999999</v>
      </c>
      <c r="D89" s="24"/>
      <c r="E89" s="24">
        <v>0.97</v>
      </c>
      <c r="F89" s="24">
        <v>0.98</v>
      </c>
      <c r="G89" s="24">
        <v>0.98</v>
      </c>
      <c r="H89" s="24">
        <v>0.98</v>
      </c>
      <c r="I89" s="24">
        <v>0.98</v>
      </c>
    </row>
    <row r="90" spans="1:9" ht="18">
      <c r="A90" s="35" t="s">
        <v>31</v>
      </c>
      <c r="B90" s="22" t="s">
        <v>52</v>
      </c>
      <c r="C90" s="24">
        <v>2.2799999999999998</v>
      </c>
      <c r="D90" s="24"/>
      <c r="E90" s="24">
        <v>2.16</v>
      </c>
      <c r="F90" s="24">
        <v>2.16</v>
      </c>
      <c r="G90" s="24">
        <v>2.16</v>
      </c>
      <c r="H90" s="24">
        <v>2.16</v>
      </c>
      <c r="I90" s="24">
        <v>2.16</v>
      </c>
    </row>
    <row r="91" spans="1:9" ht="18">
      <c r="A91" s="35" t="s">
        <v>35</v>
      </c>
      <c r="B91" s="22" t="s">
        <v>52</v>
      </c>
      <c r="C91" s="24">
        <v>1.32</v>
      </c>
      <c r="D91" s="24"/>
      <c r="E91" s="24">
        <v>1.24</v>
      </c>
      <c r="F91" s="24">
        <v>1.24</v>
      </c>
      <c r="G91" s="24">
        <v>1.24</v>
      </c>
      <c r="H91" s="24">
        <v>1.24</v>
      </c>
      <c r="I91" s="24">
        <v>1.24</v>
      </c>
    </row>
    <row r="92" spans="1:9" ht="18">
      <c r="A92" s="35" t="s">
        <v>34</v>
      </c>
      <c r="B92" s="22" t="s">
        <v>52</v>
      </c>
      <c r="C92" s="24">
        <v>1.1399999999999999</v>
      </c>
      <c r="D92" s="24"/>
      <c r="E92" s="24">
        <v>1.1000000000000001</v>
      </c>
      <c r="F92" s="24">
        <v>1.1200000000000001</v>
      </c>
      <c r="G92" s="24">
        <v>1.1200000000000001</v>
      </c>
      <c r="H92" s="24">
        <v>1.1200000000000001</v>
      </c>
      <c r="I92" s="24">
        <v>1.1200000000000001</v>
      </c>
    </row>
    <row r="93" spans="1:9" ht="90">
      <c r="A93" s="34" t="s">
        <v>56</v>
      </c>
      <c r="B93" s="22" t="s">
        <v>52</v>
      </c>
      <c r="C93" s="24">
        <v>0.93</v>
      </c>
      <c r="D93" s="24"/>
      <c r="E93" s="24">
        <f>E95+E96+E97+E98+E99</f>
        <v>0.93</v>
      </c>
      <c r="F93" s="24">
        <f>F95+F96+F97+F98+F99</f>
        <v>0.93</v>
      </c>
      <c r="G93" s="24">
        <f>G95+G96+G97+G98+G99</f>
        <v>0.93</v>
      </c>
      <c r="H93" s="24">
        <f>H95+H96+H97+H98+H99</f>
        <v>0.94000000000000006</v>
      </c>
      <c r="I93" s="24">
        <f>I95+I96+I97+I98+I99</f>
        <v>0.94000000000000006</v>
      </c>
    </row>
    <row r="94" spans="1:9" ht="18">
      <c r="A94" s="33" t="s">
        <v>55</v>
      </c>
      <c r="B94" s="22"/>
      <c r="C94" s="24"/>
      <c r="D94" s="24"/>
      <c r="E94" s="24"/>
      <c r="F94" s="24"/>
      <c r="G94" s="24"/>
      <c r="H94" s="24"/>
      <c r="I94" s="24"/>
    </row>
    <row r="95" spans="1:9" ht="18">
      <c r="A95" s="50" t="s">
        <v>31</v>
      </c>
      <c r="B95" s="22" t="s">
        <v>52</v>
      </c>
      <c r="C95" s="24">
        <v>0.09</v>
      </c>
      <c r="D95" s="24"/>
      <c r="E95" s="24">
        <v>0.08</v>
      </c>
      <c r="F95" s="24">
        <v>0.08</v>
      </c>
      <c r="G95" s="24">
        <v>0.08</v>
      </c>
      <c r="H95" s="24">
        <v>0.08</v>
      </c>
      <c r="I95" s="24">
        <v>0.08</v>
      </c>
    </row>
    <row r="96" spans="1:9" ht="18">
      <c r="A96" s="49" t="s">
        <v>30</v>
      </c>
      <c r="B96" s="22" t="s">
        <v>52</v>
      </c>
      <c r="C96" s="24">
        <v>0.16</v>
      </c>
      <c r="D96" s="24"/>
      <c r="E96" s="24">
        <v>0.16</v>
      </c>
      <c r="F96" s="24">
        <v>0.16</v>
      </c>
      <c r="G96" s="24">
        <v>0.16</v>
      </c>
      <c r="H96" s="24">
        <v>0.16</v>
      </c>
      <c r="I96" s="24">
        <v>0.16</v>
      </c>
    </row>
    <row r="97" spans="1:9" ht="18">
      <c r="A97" s="49" t="s">
        <v>29</v>
      </c>
      <c r="B97" s="22" t="s">
        <v>51</v>
      </c>
      <c r="C97" s="24">
        <v>7.0000000000000007E-2</v>
      </c>
      <c r="D97" s="24"/>
      <c r="E97" s="24">
        <v>7.0000000000000007E-2</v>
      </c>
      <c r="F97" s="24">
        <v>7.0000000000000007E-2</v>
      </c>
      <c r="G97" s="24">
        <v>7.0000000000000007E-2</v>
      </c>
      <c r="H97" s="24">
        <v>0.08</v>
      </c>
      <c r="I97" s="24">
        <v>0.08</v>
      </c>
    </row>
    <row r="98" spans="1:9" ht="18">
      <c r="A98" s="48" t="s">
        <v>28</v>
      </c>
      <c r="B98" s="22" t="s">
        <v>51</v>
      </c>
      <c r="C98" s="24">
        <v>0.09</v>
      </c>
      <c r="D98" s="24"/>
      <c r="E98" s="24">
        <v>0.09</v>
      </c>
      <c r="F98" s="24">
        <v>0.09</v>
      </c>
      <c r="G98" s="24">
        <v>0.09</v>
      </c>
      <c r="H98" s="24">
        <v>0.09</v>
      </c>
      <c r="I98" s="24">
        <v>0.09</v>
      </c>
    </row>
    <row r="99" spans="1:9" ht="18">
      <c r="A99" s="48" t="s">
        <v>27</v>
      </c>
      <c r="B99" s="22" t="s">
        <v>51</v>
      </c>
      <c r="C99" s="24">
        <v>0.52</v>
      </c>
      <c r="D99" s="24"/>
      <c r="E99" s="24">
        <v>0.53</v>
      </c>
      <c r="F99" s="24">
        <v>0.53</v>
      </c>
      <c r="G99" s="24">
        <v>0.53</v>
      </c>
      <c r="H99" s="24">
        <v>0.53</v>
      </c>
      <c r="I99" s="24">
        <v>0.53</v>
      </c>
    </row>
    <row r="100" spans="1:9" ht="72">
      <c r="A100" s="47" t="s">
        <v>54</v>
      </c>
      <c r="B100" s="22" t="s">
        <v>52</v>
      </c>
      <c r="C100" s="24">
        <f>C103+C104+C105+C106+C107+C108+C109+C110+C111+C112+C113</f>
        <v>1.5992000000000002</v>
      </c>
      <c r="D100" s="24">
        <f>D103+D104+D105+D106+D107+D108+D109+D110+D111+D112+D113</f>
        <v>0</v>
      </c>
      <c r="E100" s="24">
        <f>E103+E104+E105+E106+E107+E108+E109+E110+E111+E112+E113</f>
        <v>1.5992000000000002</v>
      </c>
      <c r="F100" s="24">
        <f>F103+F104+F105+F106+F107+F108+F109+F110+F111+F112+F113</f>
        <v>1.5992000000000002</v>
      </c>
      <c r="G100" s="24">
        <f>G103+G104+G105+G106+G107+G108+G109+G110+G111+G112+G113</f>
        <v>1.5992000000000002</v>
      </c>
      <c r="H100" s="24">
        <f>H103+H104+H105+H106+H107+H108+H109+H110+H111+H112+H113</f>
        <v>1.5992000000000002</v>
      </c>
      <c r="I100" s="24">
        <f>I103+I104+I105+I106+I107+I108+I109+I110+I111+I112+I113</f>
        <v>1.5992000000000002</v>
      </c>
    </row>
    <row r="101" spans="1:9" ht="18">
      <c r="A101" s="42" t="s">
        <v>15</v>
      </c>
      <c r="B101" s="22"/>
      <c r="C101" s="24"/>
      <c r="D101" s="24"/>
      <c r="E101" s="24"/>
      <c r="F101" s="24"/>
      <c r="G101" s="24"/>
      <c r="H101" s="24"/>
      <c r="I101" s="24"/>
    </row>
    <row r="102" spans="1:9" ht="39" customHeight="1">
      <c r="A102" s="46" t="s">
        <v>53</v>
      </c>
      <c r="B102" s="22" t="s">
        <v>52</v>
      </c>
      <c r="C102" s="24">
        <v>0.64600000000000002</v>
      </c>
      <c r="D102" s="24"/>
      <c r="E102" s="24">
        <f>E103+E104</f>
        <v>0.64600000000000002</v>
      </c>
      <c r="F102" s="24">
        <f>F103+F104</f>
        <v>0.64600000000000002</v>
      </c>
      <c r="G102" s="24">
        <f>G103+G104</f>
        <v>0.64600000000000002</v>
      </c>
      <c r="H102" s="24">
        <f>H103+H104</f>
        <v>0.64600000000000002</v>
      </c>
      <c r="I102" s="24">
        <f>I103+I104</f>
        <v>0.64600000000000002</v>
      </c>
    </row>
    <row r="103" spans="1:9" ht="54">
      <c r="A103" s="45" t="s">
        <v>46</v>
      </c>
      <c r="B103" s="22" t="s">
        <v>51</v>
      </c>
      <c r="C103" s="24">
        <v>0.16</v>
      </c>
      <c r="D103" s="24"/>
      <c r="E103" s="24">
        <v>0.16</v>
      </c>
      <c r="F103" s="24">
        <v>0.16</v>
      </c>
      <c r="G103" s="24">
        <v>0.16</v>
      </c>
      <c r="H103" s="24">
        <v>0.16</v>
      </c>
      <c r="I103" s="24">
        <v>0.16</v>
      </c>
    </row>
    <row r="104" spans="1:9" ht="18">
      <c r="A104" s="44" t="s">
        <v>45</v>
      </c>
      <c r="B104" s="22" t="s">
        <v>52</v>
      </c>
      <c r="C104" s="24">
        <v>0.48599999999999999</v>
      </c>
      <c r="D104" s="24"/>
      <c r="E104" s="24">
        <v>0.48599999999999999</v>
      </c>
      <c r="F104" s="24">
        <v>0.48599999999999999</v>
      </c>
      <c r="G104" s="24">
        <v>0.48599999999999999</v>
      </c>
      <c r="H104" s="24">
        <v>0.48599999999999999</v>
      </c>
      <c r="I104" s="24">
        <v>0.48599999999999999</v>
      </c>
    </row>
    <row r="105" spans="1:9" ht="18">
      <c r="A105" s="38" t="s">
        <v>44</v>
      </c>
      <c r="B105" s="22" t="s">
        <v>52</v>
      </c>
      <c r="C105" s="24">
        <v>2.29E-2</v>
      </c>
      <c r="D105" s="24"/>
      <c r="E105" s="24">
        <v>2.29E-2</v>
      </c>
      <c r="F105" s="24">
        <v>2.29E-2</v>
      </c>
      <c r="G105" s="24">
        <v>2.29E-2</v>
      </c>
      <c r="H105" s="24">
        <v>2.29E-2</v>
      </c>
      <c r="I105" s="24">
        <v>2.29E-2</v>
      </c>
    </row>
    <row r="106" spans="1:9" ht="18">
      <c r="A106" s="44" t="s">
        <v>43</v>
      </c>
      <c r="B106" s="22" t="s">
        <v>51</v>
      </c>
      <c r="C106" s="24">
        <v>1.7999999999999999E-2</v>
      </c>
      <c r="D106" s="24"/>
      <c r="E106" s="24">
        <v>1.7999999999999999E-2</v>
      </c>
      <c r="F106" s="24">
        <v>1.7999999999999999E-2</v>
      </c>
      <c r="G106" s="24">
        <v>1.7999999999999999E-2</v>
      </c>
      <c r="H106" s="24">
        <v>1.7999999999999999E-2</v>
      </c>
      <c r="I106" s="24">
        <v>1.7999999999999999E-2</v>
      </c>
    </row>
    <row r="107" spans="1:9" ht="54">
      <c r="A107" s="40" t="s">
        <v>42</v>
      </c>
      <c r="B107" s="22" t="s">
        <v>51</v>
      </c>
      <c r="C107" s="24">
        <v>3.0499999999999999E-2</v>
      </c>
      <c r="D107" s="24"/>
      <c r="E107" s="24">
        <v>3.0499999999999999E-2</v>
      </c>
      <c r="F107" s="24">
        <v>3.0499999999999999E-2</v>
      </c>
      <c r="G107" s="24">
        <v>3.0499999999999999E-2</v>
      </c>
      <c r="H107" s="24">
        <v>3.0499999999999999E-2</v>
      </c>
      <c r="I107" s="24">
        <v>3.0499999999999999E-2</v>
      </c>
    </row>
    <row r="108" spans="1:9" ht="60" customHeight="1">
      <c r="A108" s="44" t="s">
        <v>41</v>
      </c>
      <c r="B108" s="22" t="s">
        <v>51</v>
      </c>
      <c r="C108" s="24"/>
      <c r="D108" s="24"/>
      <c r="E108" s="24"/>
      <c r="F108" s="24"/>
      <c r="G108" s="24"/>
      <c r="H108" s="24"/>
      <c r="I108" s="24"/>
    </row>
    <row r="109" spans="1:9" ht="18">
      <c r="A109" s="44" t="s">
        <v>40</v>
      </c>
      <c r="B109" s="22" t="s">
        <v>51</v>
      </c>
      <c r="C109" s="24">
        <v>0.14369999999999999</v>
      </c>
      <c r="D109" s="24"/>
      <c r="E109" s="24">
        <v>0.14369999999999999</v>
      </c>
      <c r="F109" s="24">
        <v>0.14369999999999999</v>
      </c>
      <c r="G109" s="24">
        <v>0.14369999999999999</v>
      </c>
      <c r="H109" s="24">
        <v>0.14369999999999999</v>
      </c>
      <c r="I109" s="24">
        <v>0.14369999999999999</v>
      </c>
    </row>
    <row r="110" spans="1:9" ht="43.5" customHeight="1">
      <c r="A110" s="44" t="s">
        <v>39</v>
      </c>
      <c r="B110" s="22" t="s">
        <v>51</v>
      </c>
      <c r="C110" s="24">
        <v>0.39050000000000001</v>
      </c>
      <c r="D110" s="24"/>
      <c r="E110" s="24">
        <v>0.39050000000000001</v>
      </c>
      <c r="F110" s="24">
        <v>0.39050000000000001</v>
      </c>
      <c r="G110" s="24">
        <v>0.39050000000000001</v>
      </c>
      <c r="H110" s="24">
        <v>0.39050000000000001</v>
      </c>
      <c r="I110" s="24">
        <v>0.39050000000000001</v>
      </c>
    </row>
    <row r="111" spans="1:9" ht="18">
      <c r="A111" s="38" t="s">
        <v>38</v>
      </c>
      <c r="B111" s="22" t="s">
        <v>51</v>
      </c>
      <c r="C111" s="24">
        <v>5.8400000000000001E-2</v>
      </c>
      <c r="D111" s="24"/>
      <c r="E111" s="24">
        <v>5.8400000000000001E-2</v>
      </c>
      <c r="F111" s="24">
        <v>5.8400000000000001E-2</v>
      </c>
      <c r="G111" s="24">
        <v>5.8400000000000001E-2</v>
      </c>
      <c r="H111" s="24">
        <v>5.8400000000000001E-2</v>
      </c>
      <c r="I111" s="24">
        <v>5.8400000000000001E-2</v>
      </c>
    </row>
    <row r="112" spans="1:9" ht="18">
      <c r="A112" s="38" t="s">
        <v>37</v>
      </c>
      <c r="B112" s="22" t="s">
        <v>51</v>
      </c>
      <c r="C112" s="24"/>
      <c r="D112" s="24"/>
      <c r="E112" s="24"/>
      <c r="F112" s="24"/>
      <c r="G112" s="24"/>
      <c r="H112" s="24"/>
      <c r="I112" s="24"/>
    </row>
    <row r="113" spans="1:9" ht="18">
      <c r="A113" s="44" t="s">
        <v>34</v>
      </c>
      <c r="B113" s="22" t="s">
        <v>51</v>
      </c>
      <c r="C113" s="24">
        <v>0.28920000000000001</v>
      </c>
      <c r="D113" s="24"/>
      <c r="E113" s="24">
        <v>0.28920000000000001</v>
      </c>
      <c r="F113" s="24">
        <v>0.28920000000000001</v>
      </c>
      <c r="G113" s="24">
        <v>0.28920000000000001</v>
      </c>
      <c r="H113" s="24">
        <v>0.28920000000000001</v>
      </c>
      <c r="I113" s="24">
        <v>0.28920000000000001</v>
      </c>
    </row>
    <row r="114" spans="1:9" ht="36">
      <c r="A114" s="43" t="s">
        <v>50</v>
      </c>
      <c r="B114" s="22" t="s">
        <v>49</v>
      </c>
      <c r="C114" s="21">
        <v>1.57</v>
      </c>
      <c r="D114" s="21"/>
      <c r="E114" s="21">
        <v>1.57</v>
      </c>
      <c r="F114" s="21">
        <v>1.57</v>
      </c>
      <c r="G114" s="21">
        <v>1.57</v>
      </c>
      <c r="H114" s="21">
        <v>1.57</v>
      </c>
      <c r="I114" s="21">
        <v>1.57</v>
      </c>
    </row>
    <row r="115" spans="1:9" ht="72">
      <c r="A115" s="42" t="s">
        <v>48</v>
      </c>
      <c r="B115" s="22" t="s">
        <v>25</v>
      </c>
      <c r="C115" s="21">
        <v>42192</v>
      </c>
      <c r="D115" s="21"/>
      <c r="E115" s="21">
        <v>45178</v>
      </c>
      <c r="F115" s="21">
        <v>48582</v>
      </c>
      <c r="G115" s="21">
        <v>48582</v>
      </c>
      <c r="H115" s="21">
        <v>51177</v>
      </c>
      <c r="I115" s="21">
        <v>53931</v>
      </c>
    </row>
    <row r="116" spans="1:9" ht="18">
      <c r="A116" s="42" t="s">
        <v>15</v>
      </c>
      <c r="B116" s="22"/>
      <c r="C116" s="24"/>
      <c r="D116" s="24"/>
      <c r="E116" s="24"/>
      <c r="F116" s="41"/>
      <c r="G116" s="24"/>
      <c r="H116" s="41"/>
      <c r="I116" s="24"/>
    </row>
    <row r="117" spans="1:9" ht="38.25" customHeight="1">
      <c r="A117" s="37" t="s">
        <v>47</v>
      </c>
      <c r="B117" s="22" t="s">
        <v>25</v>
      </c>
      <c r="C117" s="24">
        <v>41634</v>
      </c>
      <c r="D117" s="24"/>
      <c r="E117" s="24">
        <v>49657</v>
      </c>
      <c r="F117" s="24">
        <v>58516</v>
      </c>
      <c r="G117" s="24">
        <v>58516</v>
      </c>
      <c r="H117" s="24">
        <v>60856</v>
      </c>
      <c r="I117" s="24">
        <v>291</v>
      </c>
    </row>
    <row r="118" spans="1:9" ht="54">
      <c r="A118" s="39" t="s">
        <v>46</v>
      </c>
      <c r="B118" s="22" t="s">
        <v>25</v>
      </c>
      <c r="C118" s="24">
        <v>16175</v>
      </c>
      <c r="D118" s="24"/>
      <c r="E118" s="24">
        <v>17065</v>
      </c>
      <c r="F118" s="24">
        <v>17713</v>
      </c>
      <c r="G118" s="24">
        <v>17713</v>
      </c>
      <c r="H118" s="24">
        <v>18422</v>
      </c>
      <c r="I118" s="24">
        <v>19158</v>
      </c>
    </row>
    <row r="119" spans="1:9" ht="18">
      <c r="A119" s="35" t="s">
        <v>45</v>
      </c>
      <c r="B119" s="22" t="s">
        <v>25</v>
      </c>
      <c r="C119" s="24">
        <v>46237</v>
      </c>
      <c r="D119" s="24"/>
      <c r="E119" s="24">
        <v>53565</v>
      </c>
      <c r="F119" s="24">
        <v>62913</v>
      </c>
      <c r="G119" s="24">
        <v>62913</v>
      </c>
      <c r="H119" s="24">
        <v>65430</v>
      </c>
      <c r="I119" s="24">
        <v>68047</v>
      </c>
    </row>
    <row r="120" spans="1:9" ht="18">
      <c r="A120" s="35" t="s">
        <v>44</v>
      </c>
      <c r="B120" s="22" t="s">
        <v>25</v>
      </c>
      <c r="C120" s="24">
        <v>38899</v>
      </c>
      <c r="D120" s="24"/>
      <c r="E120" s="24">
        <v>40685</v>
      </c>
      <c r="F120" s="24">
        <v>42231</v>
      </c>
      <c r="G120" s="24">
        <v>42231</v>
      </c>
      <c r="H120" s="24">
        <v>43920</v>
      </c>
      <c r="I120" s="24">
        <v>45677</v>
      </c>
    </row>
    <row r="121" spans="1:9" ht="18">
      <c r="A121" s="35" t="s">
        <v>43</v>
      </c>
      <c r="B121" s="22" t="s">
        <v>25</v>
      </c>
      <c r="C121" s="24">
        <v>47356</v>
      </c>
      <c r="D121" s="24"/>
      <c r="E121" s="24">
        <v>50047</v>
      </c>
      <c r="F121" s="24">
        <v>52728</v>
      </c>
      <c r="G121" s="24">
        <v>52728</v>
      </c>
      <c r="H121" s="24">
        <v>56051</v>
      </c>
      <c r="I121" s="24">
        <v>59600</v>
      </c>
    </row>
    <row r="122" spans="1:9" ht="54">
      <c r="A122" s="40" t="s">
        <v>42</v>
      </c>
      <c r="B122" s="22" t="s">
        <v>25</v>
      </c>
      <c r="C122" s="24">
        <v>39417</v>
      </c>
      <c r="D122" s="24"/>
      <c r="E122" s="24">
        <v>34311</v>
      </c>
      <c r="F122" s="24">
        <v>35611</v>
      </c>
      <c r="G122" s="24">
        <v>35611</v>
      </c>
      <c r="H122" s="24">
        <v>37028</v>
      </c>
      <c r="I122" s="24">
        <v>38509</v>
      </c>
    </row>
    <row r="123" spans="1:9" ht="18">
      <c r="A123" s="35" t="s">
        <v>41</v>
      </c>
      <c r="B123" s="22" t="s">
        <v>25</v>
      </c>
      <c r="C123" s="24">
        <v>21756</v>
      </c>
      <c r="D123" s="24"/>
      <c r="E123" s="24">
        <v>25064</v>
      </c>
      <c r="F123" s="24">
        <v>25842</v>
      </c>
      <c r="G123" s="24">
        <v>25842</v>
      </c>
      <c r="H123" s="24">
        <v>26875</v>
      </c>
      <c r="I123" s="24">
        <v>27945</v>
      </c>
    </row>
    <row r="124" spans="1:9" ht="18">
      <c r="A124" s="39" t="s">
        <v>40</v>
      </c>
      <c r="B124" s="22" t="s">
        <v>25</v>
      </c>
      <c r="C124" s="24">
        <v>52315</v>
      </c>
      <c r="D124" s="24"/>
      <c r="E124" s="24">
        <v>53683</v>
      </c>
      <c r="F124" s="24">
        <v>56590</v>
      </c>
      <c r="G124" s="24">
        <v>56590</v>
      </c>
      <c r="H124" s="24">
        <v>60139</v>
      </c>
      <c r="I124" s="24">
        <v>63916</v>
      </c>
    </row>
    <row r="125" spans="1:9" ht="38.25" customHeight="1">
      <c r="A125" s="37" t="s">
        <v>39</v>
      </c>
      <c r="B125" s="22" t="s">
        <v>25</v>
      </c>
      <c r="C125" s="24">
        <v>23543</v>
      </c>
      <c r="D125" s="24"/>
      <c r="E125" s="24">
        <v>25543</v>
      </c>
      <c r="F125" s="24">
        <v>26745</v>
      </c>
      <c r="G125" s="24">
        <v>26745</v>
      </c>
      <c r="H125" s="24">
        <v>28158</v>
      </c>
      <c r="I125" s="24">
        <v>29649</v>
      </c>
    </row>
    <row r="126" spans="1:9" ht="18">
      <c r="A126" s="38" t="s">
        <v>38</v>
      </c>
      <c r="B126" s="22" t="s">
        <v>25</v>
      </c>
      <c r="C126" s="24">
        <v>60710</v>
      </c>
      <c r="D126" s="24"/>
      <c r="E126" s="24">
        <v>64476</v>
      </c>
      <c r="F126" s="24">
        <v>68202</v>
      </c>
      <c r="G126" s="24">
        <v>68202</v>
      </c>
      <c r="H126" s="24">
        <v>72819</v>
      </c>
      <c r="I126" s="24">
        <v>77749</v>
      </c>
    </row>
    <row r="127" spans="1:9" ht="18">
      <c r="A127" s="38" t="s">
        <v>37</v>
      </c>
      <c r="B127" s="22" t="s">
        <v>25</v>
      </c>
      <c r="C127" s="24">
        <v>66157</v>
      </c>
      <c r="D127" s="24"/>
      <c r="E127" s="24">
        <v>65533</v>
      </c>
      <c r="F127" s="24">
        <v>68788</v>
      </c>
      <c r="G127" s="24">
        <v>68788</v>
      </c>
      <c r="H127" s="24">
        <v>73266</v>
      </c>
      <c r="I127" s="24">
        <v>78034</v>
      </c>
    </row>
    <row r="128" spans="1:9" ht="54">
      <c r="A128" s="37" t="s">
        <v>36</v>
      </c>
      <c r="B128" s="22" t="s">
        <v>25</v>
      </c>
      <c r="C128" s="24">
        <v>43486</v>
      </c>
      <c r="D128" s="24"/>
      <c r="E128" s="24">
        <v>45309</v>
      </c>
      <c r="F128" s="24">
        <v>46870</v>
      </c>
      <c r="G128" s="24">
        <v>46870</v>
      </c>
      <c r="H128" s="24">
        <v>48928</v>
      </c>
      <c r="I128" s="24">
        <v>51078</v>
      </c>
    </row>
    <row r="129" spans="1:9" ht="18">
      <c r="A129" s="36" t="s">
        <v>31</v>
      </c>
      <c r="B129" s="22" t="s">
        <v>25</v>
      </c>
      <c r="C129" s="24">
        <v>33275</v>
      </c>
      <c r="D129" s="24"/>
      <c r="E129" s="24">
        <v>38306</v>
      </c>
      <c r="F129" s="24">
        <v>40536</v>
      </c>
      <c r="G129" s="24">
        <v>40536</v>
      </c>
      <c r="H129" s="24">
        <v>43292</v>
      </c>
      <c r="I129" s="24">
        <v>46236</v>
      </c>
    </row>
    <row r="130" spans="1:9" ht="18">
      <c r="A130" s="35" t="s">
        <v>35</v>
      </c>
      <c r="B130" s="22" t="s">
        <v>25</v>
      </c>
      <c r="C130" s="24">
        <v>38604</v>
      </c>
      <c r="D130" s="24"/>
      <c r="E130" s="24">
        <v>40035</v>
      </c>
      <c r="F130" s="24">
        <v>41610</v>
      </c>
      <c r="G130" s="24">
        <v>41610</v>
      </c>
      <c r="H130" s="24">
        <v>43274</v>
      </c>
      <c r="I130" s="24">
        <v>45078</v>
      </c>
    </row>
    <row r="131" spans="1:9" ht="18">
      <c r="A131" s="35" t="s">
        <v>34</v>
      </c>
      <c r="B131" s="22" t="s">
        <v>25</v>
      </c>
      <c r="C131" s="24">
        <v>37923</v>
      </c>
      <c r="D131" s="24"/>
      <c r="E131" s="24">
        <v>39935</v>
      </c>
      <c r="F131" s="24">
        <v>41555</v>
      </c>
      <c r="G131" s="24">
        <v>41555</v>
      </c>
      <c r="H131" s="24">
        <v>43460</v>
      </c>
      <c r="I131" s="24">
        <v>45459</v>
      </c>
    </row>
    <row r="132" spans="1:9" ht="94.5" customHeight="1">
      <c r="A132" s="34" t="s">
        <v>33</v>
      </c>
      <c r="B132" s="22" t="s">
        <v>25</v>
      </c>
      <c r="C132" s="24">
        <v>32042</v>
      </c>
      <c r="D132" s="24"/>
      <c r="E132" s="24">
        <v>34293</v>
      </c>
      <c r="F132" s="24">
        <v>35551</v>
      </c>
      <c r="G132" s="24">
        <v>35551</v>
      </c>
      <c r="H132" s="24">
        <v>37274</v>
      </c>
      <c r="I132" s="24">
        <v>39103</v>
      </c>
    </row>
    <row r="133" spans="1:9" ht="18">
      <c r="A133" s="33" t="s">
        <v>32</v>
      </c>
      <c r="B133" s="22"/>
      <c r="C133" s="24"/>
      <c r="D133" s="24"/>
      <c r="E133" s="24"/>
      <c r="F133" s="24"/>
      <c r="G133" s="24"/>
      <c r="H133" s="24"/>
      <c r="I133" s="24"/>
    </row>
    <row r="134" spans="1:9" s="29" customFormat="1" ht="18">
      <c r="A134" s="32" t="s">
        <v>31</v>
      </c>
      <c r="B134" s="31" t="s">
        <v>25</v>
      </c>
      <c r="C134" s="30">
        <v>247904</v>
      </c>
      <c r="D134" s="30"/>
      <c r="E134" s="30">
        <v>35024</v>
      </c>
      <c r="F134" s="30">
        <v>36867</v>
      </c>
      <c r="G134" s="30">
        <v>36867</v>
      </c>
      <c r="H134" s="30">
        <v>38124</v>
      </c>
      <c r="I134" s="30">
        <v>39649</v>
      </c>
    </row>
    <row r="135" spans="1:9" ht="18">
      <c r="A135" s="28" t="s">
        <v>30</v>
      </c>
      <c r="B135" s="22" t="s">
        <v>25</v>
      </c>
      <c r="C135" s="24">
        <v>36307</v>
      </c>
      <c r="D135" s="24"/>
      <c r="E135" s="24">
        <v>38754</v>
      </c>
      <c r="F135" s="24">
        <v>41041</v>
      </c>
      <c r="G135" s="24">
        <v>41041</v>
      </c>
      <c r="H135" s="24">
        <v>43913</v>
      </c>
      <c r="I135" s="24">
        <v>46988</v>
      </c>
    </row>
    <row r="136" spans="1:9" ht="18">
      <c r="A136" s="27" t="s">
        <v>29</v>
      </c>
      <c r="B136" s="22" t="s">
        <v>25</v>
      </c>
      <c r="C136" s="24">
        <v>30026</v>
      </c>
      <c r="D136" s="24"/>
      <c r="E136" s="24">
        <v>36411</v>
      </c>
      <c r="F136" s="24">
        <v>36857</v>
      </c>
      <c r="G136" s="24">
        <v>36857</v>
      </c>
      <c r="H136" s="24">
        <v>37347</v>
      </c>
      <c r="I136" s="24">
        <v>37857</v>
      </c>
    </row>
    <row r="137" spans="1:9" ht="18">
      <c r="A137" s="27" t="s">
        <v>28</v>
      </c>
      <c r="B137" s="22" t="s">
        <v>25</v>
      </c>
      <c r="C137" s="24">
        <v>30089</v>
      </c>
      <c r="D137" s="24"/>
      <c r="E137" s="24">
        <v>32946</v>
      </c>
      <c r="F137" s="24">
        <v>33792</v>
      </c>
      <c r="G137" s="24">
        <v>33792</v>
      </c>
      <c r="H137" s="24">
        <v>35144</v>
      </c>
      <c r="I137" s="24">
        <v>36550</v>
      </c>
    </row>
    <row r="138" spans="1:9" ht="18">
      <c r="A138" s="26" t="s">
        <v>27</v>
      </c>
      <c r="B138" s="22" t="s">
        <v>25</v>
      </c>
      <c r="C138" s="24">
        <v>32108</v>
      </c>
      <c r="D138" s="24"/>
      <c r="E138" s="24">
        <v>32792</v>
      </c>
      <c r="F138" s="24">
        <v>33877</v>
      </c>
      <c r="G138" s="24">
        <v>33877</v>
      </c>
      <c r="H138" s="24">
        <v>35568</v>
      </c>
      <c r="I138" s="24">
        <v>37347</v>
      </c>
    </row>
    <row r="139" spans="1:9" ht="72">
      <c r="A139" s="25" t="s">
        <v>26</v>
      </c>
      <c r="B139" s="22" t="s">
        <v>25</v>
      </c>
      <c r="C139" s="21">
        <v>20039</v>
      </c>
      <c r="D139" s="21"/>
      <c r="E139" s="21">
        <v>21241</v>
      </c>
      <c r="F139" s="21">
        <v>22049</v>
      </c>
      <c r="G139" s="21">
        <v>22049</v>
      </c>
      <c r="H139" s="21">
        <v>22931</v>
      </c>
      <c r="I139" s="21">
        <v>23848</v>
      </c>
    </row>
    <row r="140" spans="1:9" ht="36">
      <c r="A140" s="23" t="s">
        <v>24</v>
      </c>
      <c r="B140" s="22"/>
      <c r="C140" s="21">
        <v>5996.3</v>
      </c>
      <c r="D140" s="21"/>
      <c r="E140" s="21">
        <v>6518.3</v>
      </c>
      <c r="F140" s="21">
        <v>7129.3</v>
      </c>
      <c r="G140" s="21">
        <v>7129.3</v>
      </c>
      <c r="H140" s="21">
        <v>7510.8</v>
      </c>
      <c r="I140" s="21">
        <v>7914.2</v>
      </c>
    </row>
    <row r="141" spans="1:9" ht="18">
      <c r="A141" s="14" t="s">
        <v>15</v>
      </c>
      <c r="B141" s="22" t="s">
        <v>4</v>
      </c>
      <c r="C141" s="24"/>
      <c r="D141" s="24"/>
      <c r="E141" s="24"/>
      <c r="F141" s="24"/>
      <c r="G141" s="24"/>
      <c r="H141" s="24"/>
      <c r="I141" s="24"/>
    </row>
    <row r="142" spans="1:9" ht="54">
      <c r="A142" s="14" t="s">
        <v>23</v>
      </c>
      <c r="B142" s="22"/>
      <c r="C142" s="24">
        <v>383.6</v>
      </c>
      <c r="D142" s="24"/>
      <c r="E142" s="24">
        <v>406.6</v>
      </c>
      <c r="F142" s="24">
        <v>422.1</v>
      </c>
      <c r="G142" s="24">
        <v>422.1</v>
      </c>
      <c r="H142" s="24">
        <v>438.9</v>
      </c>
      <c r="I142" s="24">
        <v>456.5</v>
      </c>
    </row>
    <row r="143" spans="1:9" ht="36">
      <c r="A143" s="14" t="s">
        <v>22</v>
      </c>
      <c r="B143" s="22" t="s">
        <v>4</v>
      </c>
      <c r="C143" s="24">
        <v>39.979999999999997</v>
      </c>
      <c r="D143" s="24"/>
      <c r="E143" s="24">
        <v>42.18</v>
      </c>
      <c r="F143" s="24">
        <v>43.79</v>
      </c>
      <c r="G143" s="24">
        <v>43.79</v>
      </c>
      <c r="H143" s="24">
        <v>45.5</v>
      </c>
      <c r="I143" s="24">
        <v>47.4</v>
      </c>
    </row>
    <row r="144" spans="1:9" ht="36">
      <c r="A144" s="14" t="s">
        <v>21</v>
      </c>
      <c r="B144" s="22" t="s">
        <v>4</v>
      </c>
      <c r="C144" s="24">
        <v>356.5</v>
      </c>
      <c r="D144" s="24"/>
      <c r="E144" s="24">
        <v>380.3</v>
      </c>
      <c r="F144" s="24">
        <v>400.2</v>
      </c>
      <c r="G144" s="24">
        <v>400.2</v>
      </c>
      <c r="H144" s="24">
        <v>420.6</v>
      </c>
      <c r="I144" s="24">
        <v>442.2</v>
      </c>
    </row>
    <row r="145" spans="1:9" ht="18">
      <c r="A145" s="23" t="s">
        <v>20</v>
      </c>
      <c r="B145" s="22" t="s">
        <v>4</v>
      </c>
      <c r="C145" s="21">
        <v>113.6</v>
      </c>
      <c r="D145" s="21"/>
      <c r="E145" s="21">
        <f>D145*102.5%</f>
        <v>0</v>
      </c>
      <c r="F145" s="21">
        <f>E145*102.5%</f>
        <v>0</v>
      </c>
      <c r="G145" s="21">
        <v>119.35</v>
      </c>
      <c r="H145" s="21">
        <f>G145*102.5%</f>
        <v>122.33374999999998</v>
      </c>
      <c r="I145" s="21">
        <f>H145*102.5%</f>
        <v>125.39209374999997</v>
      </c>
    </row>
    <row r="146" spans="1:9" ht="18">
      <c r="A146" s="23" t="s">
        <v>19</v>
      </c>
      <c r="B146" s="22" t="s">
        <v>4</v>
      </c>
      <c r="C146" s="21"/>
      <c r="D146" s="21"/>
      <c r="E146" s="21"/>
      <c r="F146" s="21"/>
      <c r="G146" s="21"/>
      <c r="H146" s="21"/>
      <c r="I146" s="21"/>
    </row>
    <row r="147" spans="1:9" ht="36">
      <c r="A147" s="20" t="s">
        <v>18</v>
      </c>
      <c r="B147" s="8" t="s">
        <v>4</v>
      </c>
      <c r="C147" s="19">
        <f>C140+C145</f>
        <v>6109.9000000000005</v>
      </c>
      <c r="D147" s="19">
        <f>D140+D145</f>
        <v>0</v>
      </c>
      <c r="E147" s="19">
        <f>E140+E145</f>
        <v>6518.3</v>
      </c>
      <c r="F147" s="19">
        <f>F140+F145</f>
        <v>7129.3</v>
      </c>
      <c r="G147" s="19">
        <f>G140+G145</f>
        <v>7248.6500000000005</v>
      </c>
      <c r="H147" s="19">
        <f>H140+H145</f>
        <v>7633.13375</v>
      </c>
      <c r="I147" s="19">
        <f>I140+I145</f>
        <v>8039.5920937499995</v>
      </c>
    </row>
    <row r="148" spans="1:9" ht="17.399999999999999" hidden="1">
      <c r="A148" s="18" t="s">
        <v>17</v>
      </c>
      <c r="B148" s="17"/>
      <c r="C148" s="17"/>
      <c r="D148" s="17"/>
      <c r="E148" s="17"/>
      <c r="F148" s="17"/>
      <c r="G148" s="17"/>
      <c r="H148" s="17"/>
      <c r="I148" s="16"/>
    </row>
    <row r="149" spans="1:9" ht="42.75" hidden="1" customHeight="1">
      <c r="A149" s="15" t="s">
        <v>16</v>
      </c>
      <c r="B149" s="8" t="s">
        <v>4</v>
      </c>
      <c r="C149" s="5">
        <v>419.9</v>
      </c>
      <c r="D149" s="5">
        <v>435.8</v>
      </c>
      <c r="E149" s="5">
        <v>484.9</v>
      </c>
      <c r="F149" s="5">
        <v>518.70000000000005</v>
      </c>
      <c r="G149" s="5">
        <v>518.70000000000005</v>
      </c>
      <c r="H149" s="5">
        <v>562.1</v>
      </c>
      <c r="I149" s="4">
        <v>591.9</v>
      </c>
    </row>
    <row r="150" spans="1:9" ht="18" hidden="1">
      <c r="A150" s="14" t="s">
        <v>15</v>
      </c>
      <c r="B150" s="8" t="s">
        <v>4</v>
      </c>
      <c r="C150" s="5"/>
      <c r="D150" s="5"/>
      <c r="E150" s="5"/>
      <c r="F150" s="5"/>
      <c r="G150" s="5"/>
      <c r="H150" s="5"/>
      <c r="I150" s="4"/>
    </row>
    <row r="151" spans="1:9" ht="18" hidden="1">
      <c r="A151" s="10" t="s">
        <v>14</v>
      </c>
      <c r="B151" s="8" t="s">
        <v>4</v>
      </c>
      <c r="C151" s="5">
        <v>320.89999999999998</v>
      </c>
      <c r="D151" s="5">
        <v>330.1</v>
      </c>
      <c r="E151" s="5">
        <v>374.3</v>
      </c>
      <c r="F151" s="4">
        <f>E151*1.059</f>
        <v>396.38369999999998</v>
      </c>
      <c r="G151" s="4">
        <v>396.4</v>
      </c>
      <c r="H151" s="4">
        <f>F151*1.07</f>
        <v>424.13055900000001</v>
      </c>
      <c r="I151" s="4">
        <f>H151*1.07</f>
        <v>453.81969813000001</v>
      </c>
    </row>
    <row r="152" spans="1:9" ht="18" hidden="1">
      <c r="A152" s="10" t="s">
        <v>13</v>
      </c>
      <c r="B152" s="8" t="s">
        <v>4</v>
      </c>
      <c r="C152" s="5"/>
      <c r="D152" s="5"/>
      <c r="E152" s="5"/>
      <c r="F152" s="5"/>
      <c r="G152" s="5"/>
      <c r="H152" s="5"/>
      <c r="I152" s="4"/>
    </row>
    <row r="153" spans="1:9" ht="18" hidden="1">
      <c r="A153" s="12" t="s">
        <v>12</v>
      </c>
      <c r="B153" s="8" t="s">
        <v>4</v>
      </c>
      <c r="C153" s="5">
        <v>22.1</v>
      </c>
      <c r="D153" s="5">
        <v>24.7</v>
      </c>
      <c r="E153" s="5">
        <v>25.2</v>
      </c>
      <c r="F153" s="5">
        <v>25.8</v>
      </c>
      <c r="G153" s="5">
        <v>25.8</v>
      </c>
      <c r="H153" s="5">
        <v>26.1</v>
      </c>
      <c r="I153" s="4">
        <v>26.5</v>
      </c>
    </row>
    <row r="154" spans="1:9" ht="36" hidden="1" customHeight="1">
      <c r="A154" s="11" t="s">
        <v>11</v>
      </c>
      <c r="B154" s="8" t="s">
        <v>4</v>
      </c>
      <c r="C154" s="4">
        <v>5405.9</v>
      </c>
      <c r="D154" s="4">
        <v>5405.9</v>
      </c>
      <c r="E154" s="4">
        <v>5405.9</v>
      </c>
      <c r="F154" s="4">
        <v>5405.9</v>
      </c>
      <c r="G154" s="4">
        <v>5405.9</v>
      </c>
      <c r="H154" s="4">
        <v>5405.9</v>
      </c>
      <c r="I154" s="4">
        <v>5405.9</v>
      </c>
    </row>
    <row r="155" spans="1:9" ht="18" hidden="1">
      <c r="A155" s="11" t="s">
        <v>10</v>
      </c>
      <c r="B155" s="8" t="s">
        <v>4</v>
      </c>
      <c r="C155" s="13">
        <v>33.700000000000003</v>
      </c>
      <c r="D155" s="13">
        <v>33.700000000000003</v>
      </c>
      <c r="E155" s="13">
        <v>33.700000000000003</v>
      </c>
      <c r="F155" s="13">
        <v>33.700000000000003</v>
      </c>
      <c r="G155" s="13">
        <v>33.700000000000003</v>
      </c>
      <c r="H155" s="13">
        <v>33.700000000000003</v>
      </c>
      <c r="I155" s="13">
        <v>33.700000000000003</v>
      </c>
    </row>
    <row r="156" spans="1:9" ht="18" hidden="1">
      <c r="A156" s="12" t="s">
        <v>9</v>
      </c>
      <c r="B156" s="8" t="s">
        <v>4</v>
      </c>
      <c r="C156" s="5">
        <v>8.1</v>
      </c>
      <c r="D156" s="5">
        <v>9.9</v>
      </c>
      <c r="E156" s="5">
        <v>10.1</v>
      </c>
      <c r="F156" s="5">
        <v>10.4</v>
      </c>
      <c r="G156" s="5">
        <v>10.4</v>
      </c>
      <c r="H156" s="5">
        <v>10.6</v>
      </c>
      <c r="I156" s="4">
        <v>10.9</v>
      </c>
    </row>
    <row r="157" spans="1:9" ht="31.2" hidden="1">
      <c r="A157" s="11" t="s">
        <v>8</v>
      </c>
      <c r="B157" s="8" t="s">
        <v>4</v>
      </c>
      <c r="C157" s="5">
        <v>4156.8999999999996</v>
      </c>
      <c r="D157" s="5">
        <v>4156.8999999999996</v>
      </c>
      <c r="E157" s="5">
        <v>4156.8999999999996</v>
      </c>
      <c r="F157" s="5">
        <v>4156.8999999999996</v>
      </c>
      <c r="G157" s="5">
        <v>4156.8999999999996</v>
      </c>
      <c r="H157" s="5">
        <v>4156.8999999999996</v>
      </c>
      <c r="I157" s="5">
        <v>4156.8999999999996</v>
      </c>
    </row>
    <row r="158" spans="1:9" ht="18" hidden="1">
      <c r="A158" s="10" t="s">
        <v>7</v>
      </c>
      <c r="B158" s="8"/>
      <c r="C158" s="5"/>
      <c r="D158" s="5"/>
      <c r="E158" s="5"/>
      <c r="F158" s="5"/>
      <c r="G158" s="5"/>
      <c r="H158" s="5"/>
      <c r="I158" s="4"/>
    </row>
    <row r="159" spans="1:9" ht="18" hidden="1">
      <c r="A159" s="9" t="s">
        <v>6</v>
      </c>
      <c r="B159" s="8" t="s">
        <v>4</v>
      </c>
      <c r="C159" s="5">
        <v>13.4</v>
      </c>
      <c r="D159" s="5">
        <v>10</v>
      </c>
      <c r="E159" s="5">
        <v>9.3000000000000007</v>
      </c>
      <c r="F159" s="5">
        <v>8.4</v>
      </c>
      <c r="G159" s="5">
        <v>8.4</v>
      </c>
      <c r="H159" s="5">
        <v>2.9</v>
      </c>
      <c r="I159" s="4">
        <v>0</v>
      </c>
    </row>
    <row r="160" spans="1:9" s="3" customFormat="1" ht="31.2" hidden="1">
      <c r="A160" s="7" t="s">
        <v>5</v>
      </c>
      <c r="B160" s="6" t="s">
        <v>4</v>
      </c>
      <c r="C160" s="5">
        <v>0.5</v>
      </c>
      <c r="D160" s="5">
        <v>0</v>
      </c>
      <c r="E160" s="5">
        <v>0</v>
      </c>
      <c r="F160" s="5">
        <v>0</v>
      </c>
      <c r="G160" s="5">
        <v>0</v>
      </c>
      <c r="H160" s="5">
        <v>0.5</v>
      </c>
      <c r="I160" s="4">
        <v>0.7</v>
      </c>
    </row>
    <row r="162" spans="1:1" ht="18">
      <c r="A162" s="2" t="s">
        <v>3</v>
      </c>
    </row>
    <row r="163" spans="1:1" ht="18">
      <c r="A163" s="2" t="s">
        <v>2</v>
      </c>
    </row>
    <row r="164" spans="1:1" ht="18">
      <c r="A164" s="2" t="s">
        <v>1</v>
      </c>
    </row>
    <row r="168" spans="1:1" ht="15.6">
      <c r="A168" s="1" t="s">
        <v>0</v>
      </c>
    </row>
  </sheetData>
  <mergeCells count="16">
    <mergeCell ref="A4:I4"/>
    <mergeCell ref="H7:H8"/>
    <mergeCell ref="I7:I8"/>
    <mergeCell ref="F6:I6"/>
    <mergeCell ref="A6:A8"/>
    <mergeCell ref="B6:B8"/>
    <mergeCell ref="A9:I9"/>
    <mergeCell ref="A25:I25"/>
    <mergeCell ref="A148:I148"/>
    <mergeCell ref="A74:I74"/>
    <mergeCell ref="F7:G7"/>
    <mergeCell ref="H1:I1"/>
    <mergeCell ref="H2:I2"/>
    <mergeCell ref="D6:D8"/>
    <mergeCell ref="C6:C8"/>
    <mergeCell ref="E6:E8"/>
  </mergeCells>
  <printOptions horizontalCentered="1"/>
  <pageMargins left="1.1811023622047245" right="0.39370078740157483" top="0.78740157480314965" bottom="0.39370078740157483" header="0" footer="0"/>
  <pageSetup paperSize="9" scale="55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Прогноз 2020</vt:lpstr>
      <vt:lpstr>'Прогноз 2020'!Заголовки_для_печати</vt:lpstr>
      <vt:lpstr>'Прогноз 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Anechka</dc:creator>
  <cp:lastModifiedBy>Anechka</cp:lastModifiedBy>
  <dcterms:created xsi:type="dcterms:W3CDTF">2021-06-04T07:52:46Z</dcterms:created>
  <dcterms:modified xsi:type="dcterms:W3CDTF">2021-06-04T07:53:25Z</dcterms:modified>
</cp:coreProperties>
</file>